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updateLinks="never" codeName="ThisWorkbook" defaultThemeVersion="124226"/>
  <mc:AlternateContent xmlns:mc="http://schemas.openxmlformats.org/markup-compatibility/2006">
    <mc:Choice Requires="x15">
      <x15ac:absPath xmlns:x15ac="http://schemas.microsoft.com/office/spreadsheetml/2010/11/ac" url="H:\ARCHI1\ARCHIVOS\informacion 2021\herramientas\"/>
    </mc:Choice>
  </mc:AlternateContent>
  <xr:revisionPtr revIDLastSave="0" documentId="13_ncr:1_{575E8046-FFF0-48A9-B352-1D886B1AD401}" xr6:coauthVersionLast="47" xr6:coauthVersionMax="47" xr10:uidLastSave="{00000000-0000-0000-0000-000000000000}"/>
  <bookViews>
    <workbookView xWindow="-120" yWindow="-120" windowWidth="29040" windowHeight="15525" tabRatio="793" xr2:uid="{00000000-000D-0000-FFFF-FFFF00000000}"/>
  </bookViews>
  <sheets>
    <sheet name="INTERESES" sheetId="1" r:id="rId1"/>
    <sheet name="sancion" sheetId="6" r:id="rId2"/>
    <sheet name="formulario 490" sheetId="2" r:id="rId3"/>
    <sheet name="imputacion pago" sheetId="3" r:id="rId4"/>
    <sheet name="circular 03-mar2016" sheetId="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n">#N/A</definedName>
    <definedName name="\o">#N/A</definedName>
    <definedName name="\p">#N/A</definedName>
    <definedName name="\q">#N/A</definedName>
    <definedName name="\r">#N/A</definedName>
    <definedName name="\s">#N/A</definedName>
    <definedName name="\t">#N/A</definedName>
    <definedName name="\u">#N/A</definedName>
    <definedName name="\v">#N/A</definedName>
    <definedName name="_____RAN1">#REF!</definedName>
    <definedName name="_____RAN2">#REF!</definedName>
    <definedName name="_____RAN4">#N/A</definedName>
    <definedName name="____IMP19">#N/A</definedName>
    <definedName name="____IMP20">#N/A</definedName>
    <definedName name="____RAN1">#N/A</definedName>
    <definedName name="____RAN2">#N/A</definedName>
    <definedName name="____RAN4">#N/A</definedName>
    <definedName name="___IMP19">#N/A</definedName>
    <definedName name="___IMP20">#N/A</definedName>
    <definedName name="___RAN1">#N/A</definedName>
    <definedName name="___RAN2">#N/A</definedName>
    <definedName name="___RAN3">#REF!</definedName>
    <definedName name="___ran4">[1]datos!$E$47:$F$49</definedName>
    <definedName name="__IMP1">#N/A</definedName>
    <definedName name="__IMP10">#N/A</definedName>
    <definedName name="__IMP11">#N/A</definedName>
    <definedName name="__IMP12">#N/A</definedName>
    <definedName name="__IMP13">#N/A</definedName>
    <definedName name="__IMP14">#N/A</definedName>
    <definedName name="__IMP19">#N/A</definedName>
    <definedName name="__IMP2">#N/A</definedName>
    <definedName name="__IMP20">#N/A</definedName>
    <definedName name="__IMP4">#REF!</definedName>
    <definedName name="__IMP5">#N/A</definedName>
    <definedName name="__IMP6">#N/A</definedName>
    <definedName name="__IMP7">#N/A</definedName>
    <definedName name="__IMP9">#N/A</definedName>
    <definedName name="__RAN1">#REF!</definedName>
    <definedName name="__RAN2">#REF!</definedName>
    <definedName name="__RAN3">#REF!</definedName>
    <definedName name="__ran4">[2]datos!$E$47:$F$49</definedName>
    <definedName name="_1">#N/A</definedName>
    <definedName name="_10">#N/A</definedName>
    <definedName name="_11">#N/A</definedName>
    <definedName name="_12">#N/A</definedName>
    <definedName name="_13">#N/A</definedName>
    <definedName name="_14">#N/A</definedName>
    <definedName name="_15">#N/A</definedName>
    <definedName name="_16">#N/A</definedName>
    <definedName name="_17">#N/A</definedName>
    <definedName name="_18">#N/A</definedName>
    <definedName name="_19">#N/A</definedName>
    <definedName name="_2">#N/A</definedName>
    <definedName name="_20">#N/A</definedName>
    <definedName name="_3">#N/A</definedName>
    <definedName name="_4">#N/A</definedName>
    <definedName name="_5">#N/A</definedName>
    <definedName name="_6">#N/A</definedName>
    <definedName name="_7">#N/A</definedName>
    <definedName name="_8">#N/A</definedName>
    <definedName name="_9">#N/A</definedName>
    <definedName name="_Fill" hidden="1">#REF!</definedName>
    <definedName name="_GA01">[3]fechas!$G$333:$H$340</definedName>
    <definedName name="_GA02">[3]fechas!$G$348:$H$355</definedName>
    <definedName name="_GA03">[3]fechas!$G$363:$H$370</definedName>
    <definedName name="_GA04">[3]fechas!$G$378:$H$385</definedName>
    <definedName name="_GA05">[3]fechas!$G$393:$H$400</definedName>
    <definedName name="_GA06">[3]fechas!$G$408:$H$415</definedName>
    <definedName name="_GA07">[3]fechas!$G$423:$H$430</definedName>
    <definedName name="_GA08">[3]fechas!$G$438:$H$445</definedName>
    <definedName name="_GA09">[3]fechas!$G$453:$H$460</definedName>
    <definedName name="_GA10">[3]fechas!$G$468:$H$475</definedName>
    <definedName name="_GA11">[3]fechas!$G$483:$H$490</definedName>
    <definedName name="_GA12">[3]fechas!$G$498:$H$505</definedName>
    <definedName name="_ICA1" localSheetId="2">[4]datos!$AL$266:$AM$271</definedName>
    <definedName name="_ICA2" localSheetId="2">'formulario 490'!#REF!</definedName>
    <definedName name="_ICA4" localSheetId="2">'formulario 490'!#REF!</definedName>
    <definedName name="_IMP1" localSheetId="2">'formulario 490'!#REF!</definedName>
    <definedName name="_IMP1">#N/A</definedName>
    <definedName name="_IMP10">#N/A</definedName>
    <definedName name="_IMP11">#N/A</definedName>
    <definedName name="_IMP12">#N/A</definedName>
    <definedName name="_IMP13">#N/A</definedName>
    <definedName name="_IMP14">#N/A</definedName>
    <definedName name="_IMP19">#N/A</definedName>
    <definedName name="_IMP2" localSheetId="2">'formulario 490'!#REF!</definedName>
    <definedName name="_IMP2">#N/A</definedName>
    <definedName name="_IMP20">#N/A</definedName>
    <definedName name="_IMP3" localSheetId="2">'formulario 490'!#REF!</definedName>
    <definedName name="_IMP4" localSheetId="2">'formulario 490'!#REF!</definedName>
    <definedName name="_IMP4">#REF!</definedName>
    <definedName name="_IMP5" localSheetId="2">'formulario 490'!#REF!</definedName>
    <definedName name="_IMP5">#N/A</definedName>
    <definedName name="_IMP6" localSheetId="2">'formulario 490'!#REF!</definedName>
    <definedName name="_IMP6">#N/A</definedName>
    <definedName name="_IMP7" localSheetId="2">'formulario 490'!#REF!</definedName>
    <definedName name="_IMP7">#N/A</definedName>
    <definedName name="_IMP8" localSheetId="2">'formulario 490'!#REF!</definedName>
    <definedName name="_IMP9" localSheetId="2">'formulario 490'!#REF!</definedName>
    <definedName name="_IMP9">#N/A</definedName>
    <definedName name="_IVA1" localSheetId="2">[4]datos!$AL$176:$AM$180</definedName>
    <definedName name="_IVA2" localSheetId="2">[4]datos!$AL$191:$AM$195</definedName>
    <definedName name="_IVA3" localSheetId="2">[4]datos!$AL$206:$AM$210</definedName>
    <definedName name="_IVA4" localSheetId="2">[4]datos!$AL$221:$AM$225</definedName>
    <definedName name="_IVA5" localSheetId="2">[4]datos!$AL$236:$AM$240</definedName>
    <definedName name="_IVA6" localSheetId="2">[4]datos!$AL$251:$AM$255</definedName>
    <definedName name="_Key1" localSheetId="2" hidden="1">[4]datos!$A$130</definedName>
    <definedName name="_Key1" localSheetId="1" hidden="1">[5]prestaciones!#REF!</definedName>
    <definedName name="_Key1" hidden="1">#REF!</definedName>
    <definedName name="_Key2" localSheetId="2" hidden="1">[4]datos!$B$130</definedName>
    <definedName name="_Key2" localSheetId="1" hidden="1">#REF!</definedName>
    <definedName name="_Key2" hidden="1">#REF!</definedName>
    <definedName name="_Order1" hidden="1">255</definedName>
    <definedName name="_Order2" hidden="1">255</definedName>
    <definedName name="_PA01">[3]fechas!$B$333:$C$345</definedName>
    <definedName name="_PA02">[3]fechas!$B$348:$C$360</definedName>
    <definedName name="_PA03">[3]fechas!$B$363:$C$375</definedName>
    <definedName name="_PA04">[3]fechas!$B$378:$C$390</definedName>
    <definedName name="_PA05">[3]fechas!$B$393:$C$404</definedName>
    <definedName name="_PA06">[3]fechas!$B$408:$C$420</definedName>
    <definedName name="_PA07">[3]fechas!$B$423:$C$435</definedName>
    <definedName name="_PA08">[3]fechas!$B$438:$C$450</definedName>
    <definedName name="_PA09">[3]fechas!$B$453:$C$465</definedName>
    <definedName name="_PA10">[3]fechas!$B$468:$C$480</definedName>
    <definedName name="_PA11">[3]fechas!$B$483:$C$495</definedName>
    <definedName name="_PA12">[3]fechas!$B$498:$C$510</definedName>
    <definedName name="_Parse_Out" localSheetId="1" hidden="1">#REF!</definedName>
    <definedName name="_Parse_Out" hidden="1">#REF!</definedName>
    <definedName name="_RAN1" localSheetId="2">'formulario 490'!#REF!</definedName>
    <definedName name="_RAN2" localSheetId="2">[4]datos!$L$1:$N$12</definedName>
    <definedName name="_ran21">[3]fechas!$B$202:$C$222</definedName>
    <definedName name="_RAN3" localSheetId="2">[4]datos!$AK$1:$AM$255</definedName>
    <definedName name="_RAN4" localSheetId="2">[4]datos!$A$130:$B$488</definedName>
    <definedName name="_RAN5">'[3]MM-shd2011'!$F$28:$G$37</definedName>
    <definedName name="_Regression_Int" localSheetId="2" hidden="1">1</definedName>
    <definedName name="_RF01" localSheetId="2">[4]datos!$AL$1:$AM$5</definedName>
    <definedName name="_RF02" localSheetId="2">[4]datos!$AL$16:$AM$20</definedName>
    <definedName name="_RF03" localSheetId="2">[4]datos!$AL$31:$AM$35</definedName>
    <definedName name="_RF03" localSheetId="1">#REF!</definedName>
    <definedName name="_RF03">#REF!</definedName>
    <definedName name="_RF04" localSheetId="2">[4]datos!$AL$46:$AM$50</definedName>
    <definedName name="_RF04" localSheetId="1">#REF!</definedName>
    <definedName name="_RF04">#REF!</definedName>
    <definedName name="_RF05" localSheetId="2">[4]datos!$AL$61:$AM$65</definedName>
    <definedName name="_RF05" localSheetId="1">#REF!</definedName>
    <definedName name="_RF05">#REF!</definedName>
    <definedName name="_RF06" localSheetId="2">[4]datos!$AL$76:$AM$80</definedName>
    <definedName name="_RF06" localSheetId="1">#REF!</definedName>
    <definedName name="_RF06">#REF!</definedName>
    <definedName name="_RF07" localSheetId="2">[4]datos!$AL$91:$AM$95</definedName>
    <definedName name="_RF07" localSheetId="1">#REF!</definedName>
    <definedName name="_RF07">#REF!</definedName>
    <definedName name="_RF08" localSheetId="2">[4]datos!$AL$106:$AM$110</definedName>
    <definedName name="_RF08" localSheetId="1">#REF!</definedName>
    <definedName name="_RF08">#REF!</definedName>
    <definedName name="_RF09" localSheetId="2">[4]datos!$AL$121:$AM$125</definedName>
    <definedName name="_RF09" localSheetId="1">#REF!</definedName>
    <definedName name="_RF09">#REF!</definedName>
    <definedName name="_rf1" localSheetId="2">'formulario 490'!#REF!</definedName>
    <definedName name="_RF10" localSheetId="2">[4]datos!$AL$136:$AM$140</definedName>
    <definedName name="_RF10" localSheetId="1">#REF!</definedName>
    <definedName name="_RF10">#REF!</definedName>
    <definedName name="_RF11" localSheetId="2">[4]datos!$AL$151:$AM$155</definedName>
    <definedName name="_RF11" localSheetId="1">#REF!</definedName>
    <definedName name="_RF11">#REF!</definedName>
    <definedName name="_RF12" localSheetId="2">[4]datos!$AL$161:$AM$165</definedName>
    <definedName name="_RF12" localSheetId="1">#REF!</definedName>
    <definedName name="_RF12">#REF!</definedName>
    <definedName name="_rf2" localSheetId="2">'formulario 490'!#REF!</definedName>
    <definedName name="_Sort" localSheetId="2" hidden="1">[4]datos!$A$130:$B$488</definedName>
    <definedName name="_Sort" localSheetId="1" hidden="1">[5]prestaciones!#REF!</definedName>
    <definedName name="_Sort" hidden="1">#REF!</definedName>
    <definedName name="a" hidden="1">{"'Tabla Retefuente Salarios 2001'!$A$2:$K$62"}</definedName>
    <definedName name="Accesos">[6]Usuarios!$A$2:$A$69</definedName>
    <definedName name="actica">[7]datos!$AB$1:$AB$6</definedName>
    <definedName name="aformulario" localSheetId="2">'formulario 490'!#REF!</definedName>
    <definedName name="ANEXO21">#REF!</definedName>
    <definedName name="_xlnm.Print_Area" localSheetId="2">'formulario 490'!$B$3:$AU$42</definedName>
    <definedName name="_xlnm.Print_Area" localSheetId="0">INTERESES!$B$1:$P$154</definedName>
    <definedName name="CODICA" localSheetId="2">'formulario 490'!#REF!</definedName>
    <definedName name="codigo">#REF!</definedName>
    <definedName name="codigoadmon">[8]dat!$V$3:$W$48</definedName>
    <definedName name="compra">[9]datos!$T$2:$T$8</definedName>
    <definedName name="concepto" localSheetId="1">[9]datos!$P$2:$P$16</definedName>
    <definedName name="concepto">'formulario 490'!$AX$1:$AY$14</definedName>
    <definedName name="ct" localSheetId="2">'formulario 490'!#REF!</definedName>
    <definedName name="detalle_ingresos" localSheetId="2">'formulario 490'!#REF!</definedName>
    <definedName name="detalle_rf1" localSheetId="2">'formulario 490'!#REF!</definedName>
    <definedName name="detalle_rf2" localSheetId="2">'formulario 490'!#REF!</definedName>
    <definedName name="diassem">[10]DIAS!$B$2:$C$8</definedName>
    <definedName name="ef__SS">[3]fechas!$B$523:$C$543</definedName>
    <definedName name="HTML_CodePage" hidden="1">1252</definedName>
    <definedName name="HTML_Control" localSheetId="1" hidden="1">{"'Tabla Retefuente Salarios 2001'!$A$2:$K$62"}</definedName>
    <definedName name="HTML_Control" hidden="1">{"'Tabla Retefuente Salarios 2001'!$A$2:$K$62"}</definedName>
    <definedName name="HTML_Description" hidden="1">""</definedName>
    <definedName name="HTML_Email" hidden="1">""</definedName>
    <definedName name="HTML_Header" hidden="1">"Tabla Retefuente Salarios 2001"</definedName>
    <definedName name="HTML_LastUpdate" hidden="1">"10/01/2001"</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documentos\Myriam Avila\HTML.htm"</definedName>
    <definedName name="HTML_Title" hidden="1">"CALENDARIO 2001"</definedName>
    <definedName name="ica" localSheetId="2">'formulario 490'!#REF!</definedName>
    <definedName name="imp.costo1" localSheetId="2">'formulario 490'!#REF!</definedName>
    <definedName name="imp.ct" localSheetId="2">'formulario 490'!#REF!</definedName>
    <definedName name="imp.ica" localSheetId="2">'formulario 490'!#REF!</definedName>
    <definedName name="imp.iva" localSheetId="2">'formulario 490'!$B$3:$AU$42</definedName>
    <definedName name="imp.rel.costos.mes1" localSheetId="2">'formulario 490'!#REF!</definedName>
    <definedName name="imp.rf1" localSheetId="2">'formulario 490'!#REF!</definedName>
    <definedName name="imp.rf2" localSheetId="2">'formulario 490'!#REF!</definedName>
    <definedName name="imp.rfica" localSheetId="2">'formulario 490'!#REF!</definedName>
    <definedName name="IMPN1">#N/A</definedName>
    <definedName name="impo2">[3]fechas!$B$578:$C$587</definedName>
    <definedName name="impo3">[3]fechas!$B$567:$C$576</definedName>
    <definedName name="IMPQ">#N/A</definedName>
    <definedName name="imprime.iva" localSheetId="2">'formulario 490'!$B$3:$AU$42</definedName>
    <definedName name="ingreso">[7]datos!$R$2:$R$8</definedName>
    <definedName name="iva" localSheetId="2">'formulario 490'!#REF!</definedName>
    <definedName name="M">#N/A</definedName>
    <definedName name="MMG">[3]fechas!$B$290:$C$316</definedName>
    <definedName name="MMP">[3]fechas!$B$239:$C$288</definedName>
    <definedName name="mmSDH">[3]fechas!$B$512:$C$521</definedName>
    <definedName name="MP" localSheetId="2">'formulario 490'!#REF!</definedName>
    <definedName name="pe_SS">[3]fechas!$B$545:$C$565</definedName>
    <definedName name="rancamara">[8]cio!$K$7:$N$74</definedName>
    <definedName name="ranpuc">[8]PUC!$A$3:$D$2698</definedName>
    <definedName name="resumenICA" localSheetId="2">'formulario 490'!$B1:$AU28</definedName>
    <definedName name="rf" hidden="1">{"'Tabla Retefuente Salarios 2001'!$A$2:$K$62"}</definedName>
    <definedName name="rfica" localSheetId="2">'formulario 490'!#REF!</definedName>
    <definedName name="ss">'[11]01'!$K$323:$T$367</definedName>
    <definedName name="T">#N/A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35" i="1" l="1"/>
  <c r="G238" i="1"/>
  <c r="E195" i="1"/>
  <c r="E194" i="1" l="1"/>
  <c r="E193" i="1" l="1"/>
  <c r="E192" i="1" l="1"/>
  <c r="E191" i="1"/>
  <c r="E190" i="1"/>
  <c r="E189" i="1"/>
  <c r="H191" i="1" l="1"/>
  <c r="H200" i="1"/>
  <c r="H199" i="1"/>
  <c r="H198" i="1"/>
  <c r="H197" i="1"/>
  <c r="H196" i="1"/>
  <c r="H195" i="1"/>
  <c r="H194" i="1"/>
  <c r="H193" i="1"/>
  <c r="H192" i="1"/>
  <c r="H190" i="1"/>
  <c r="H189" i="1"/>
  <c r="E188" i="1" l="1"/>
  <c r="E187" i="1"/>
  <c r="E185" i="1"/>
  <c r="E184" i="1"/>
  <c r="E183" i="1"/>
  <c r="E182" i="1"/>
  <c r="E186" i="1"/>
  <c r="E181" i="1"/>
  <c r="G239" i="1" l="1"/>
  <c r="G240" i="1" s="1"/>
  <c r="H188" i="1" l="1"/>
  <c r="H187" i="1"/>
  <c r="H186" i="1"/>
  <c r="H185" i="1"/>
  <c r="H184" i="1"/>
  <c r="H183" i="1"/>
  <c r="H182" i="1"/>
  <c r="H181" i="1"/>
  <c r="H180" i="1"/>
  <c r="H179" i="1"/>
  <c r="H178" i="1"/>
  <c r="H177" i="1"/>
  <c r="H176" i="1" l="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F12" i="1" l="1"/>
  <c r="F14" i="1"/>
  <c r="F15" i="1"/>
  <c r="F51" i="1" s="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H135" i="1"/>
  <c r="H136" i="1"/>
  <c r="H137" i="1"/>
  <c r="B42" i="6"/>
  <c r="B72" i="6" s="1"/>
  <c r="C28" i="6"/>
  <c r="C29" i="6"/>
  <c r="B94" i="6"/>
  <c r="B101" i="6"/>
  <c r="H140" i="1"/>
  <c r="H139" i="1"/>
  <c r="H138" i="1"/>
  <c r="H134" i="1"/>
  <c r="H133" i="1"/>
  <c r="H132" i="1"/>
  <c r="H131" i="1"/>
  <c r="H130" i="1"/>
  <c r="H129" i="1"/>
  <c r="H128" i="1"/>
  <c r="H127" i="1"/>
  <c r="H126" i="1"/>
  <c r="H125" i="1"/>
  <c r="H124" i="1"/>
  <c r="H123" i="1"/>
  <c r="H122" i="1"/>
  <c r="H121"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E106" i="1"/>
  <c r="H106" i="1" s="1"/>
  <c r="H108" i="1"/>
  <c r="H109" i="1"/>
  <c r="H110" i="1"/>
  <c r="H111" i="1"/>
  <c r="H112" i="1"/>
  <c r="H113" i="1"/>
  <c r="H114" i="1"/>
  <c r="H115" i="1"/>
  <c r="H116" i="1"/>
  <c r="H117" i="1"/>
  <c r="H118" i="1"/>
  <c r="H119" i="1"/>
  <c r="H120" i="1"/>
  <c r="B7" i="3"/>
  <c r="P3" i="1"/>
  <c r="N7" i="2"/>
  <c r="AN42" i="2"/>
  <c r="G8" i="1"/>
  <c r="B66" i="6" l="1"/>
  <c r="E107" i="1"/>
  <c r="H107" i="1" s="1"/>
  <c r="C109" i="6"/>
  <c r="B73" i="6"/>
  <c r="G48" i="1"/>
  <c r="G44" i="1"/>
  <c r="G40" i="1"/>
  <c r="G36" i="1"/>
  <c r="G32" i="1"/>
  <c r="G28" i="1"/>
  <c r="G24" i="1"/>
  <c r="G20" i="1"/>
  <c r="G16" i="1"/>
  <c r="G43" i="1"/>
  <c r="G39" i="1"/>
  <c r="G27" i="1"/>
  <c r="G23" i="1"/>
  <c r="G42" i="1"/>
  <c r="G34" i="1"/>
  <c r="G30" i="1"/>
  <c r="G26" i="1"/>
  <c r="G18" i="1"/>
  <c r="G14" i="1"/>
  <c r="G29" i="1"/>
  <c r="G45" i="1"/>
  <c r="G50" i="1"/>
  <c r="G46" i="1"/>
  <c r="C104" i="6"/>
  <c r="G35" i="1"/>
  <c r="G19" i="1"/>
  <c r="G38" i="1"/>
  <c r="G22" i="1"/>
  <c r="G41" i="1"/>
  <c r="G25" i="1"/>
  <c r="G51" i="1"/>
  <c r="G12" i="1"/>
  <c r="F52" i="1"/>
  <c r="G52" i="1" s="1"/>
  <c r="G47" i="1"/>
  <c r="G31" i="1"/>
  <c r="G15" i="1"/>
  <c r="G49" i="1"/>
  <c r="G37" i="1"/>
  <c r="G33" i="1"/>
  <c r="G21" i="1"/>
  <c r="G17" i="1"/>
  <c r="B65" i="6"/>
  <c r="C30" i="6"/>
  <c r="C31" i="6" s="1"/>
  <c r="C32" i="6" s="1"/>
  <c r="B58" i="6" s="1"/>
  <c r="C76" i="6"/>
  <c r="B100" i="6" l="1"/>
  <c r="B93" i="6"/>
  <c r="F53" i="1"/>
  <c r="B87" i="6"/>
  <c r="B45" i="6"/>
  <c r="C49" i="6" s="1"/>
  <c r="C111" i="6" s="1"/>
  <c r="P7" i="1" s="1"/>
  <c r="B74" i="6"/>
  <c r="B67" i="6"/>
  <c r="B5" i="3" l="1"/>
  <c r="B102" i="6"/>
  <c r="G53" i="1"/>
  <c r="F54" i="1"/>
  <c r="F55" i="1"/>
  <c r="G55" i="1" s="1"/>
  <c r="B95" i="6"/>
  <c r="F57" i="1" l="1"/>
  <c r="G57" i="1" s="1"/>
  <c r="G54" i="1"/>
  <c r="F56" i="1"/>
  <c r="G56" i="1" l="1"/>
  <c r="F58" i="1"/>
  <c r="G58" i="1" l="1"/>
  <c r="F59" i="1"/>
  <c r="G59" i="1" l="1"/>
  <c r="F60" i="1"/>
  <c r="G60" i="1" l="1"/>
  <c r="F61" i="1"/>
  <c r="F62" i="1" l="1"/>
  <c r="G61" i="1"/>
  <c r="G62" i="1" l="1"/>
  <c r="F63" i="1"/>
  <c r="G63" i="1" l="1"/>
  <c r="F64" i="1"/>
  <c r="G64" i="1" l="1"/>
  <c r="F65" i="1"/>
  <c r="G65" i="1" l="1"/>
  <c r="F66" i="1"/>
  <c r="G66" i="1" l="1"/>
  <c r="F67" i="1"/>
  <c r="G67" i="1" l="1"/>
  <c r="F68" i="1"/>
  <c r="G68" i="1" l="1"/>
  <c r="F69" i="1"/>
  <c r="G69" i="1" l="1"/>
  <c r="F70" i="1"/>
  <c r="G70" i="1" l="1"/>
  <c r="F71" i="1"/>
  <c r="G71" i="1" l="1"/>
  <c r="F72" i="1"/>
  <c r="G72" i="1" l="1"/>
  <c r="F73" i="1"/>
  <c r="G73" i="1" l="1"/>
  <c r="F74" i="1"/>
  <c r="G74" i="1" l="1"/>
  <c r="F75" i="1"/>
  <c r="G75" i="1" l="1"/>
  <c r="F76" i="1"/>
  <c r="G76" i="1" l="1"/>
  <c r="F77" i="1"/>
  <c r="G77" i="1" l="1"/>
  <c r="F78" i="1"/>
  <c r="G78" i="1" l="1"/>
  <c r="F79" i="1"/>
  <c r="G79" i="1" l="1"/>
  <c r="F80" i="1"/>
  <c r="G80" i="1" l="1"/>
  <c r="F81" i="1"/>
  <c r="G81" i="1" l="1"/>
  <c r="F82" i="1"/>
  <c r="G82" i="1" l="1"/>
  <c r="F83" i="1"/>
  <c r="G83" i="1" l="1"/>
  <c r="F84" i="1"/>
  <c r="G84" i="1" l="1"/>
  <c r="F85" i="1"/>
  <c r="G85" i="1" l="1"/>
  <c r="F86" i="1"/>
  <c r="G86" i="1" l="1"/>
  <c r="F87" i="1"/>
  <c r="G87" i="1" l="1"/>
  <c r="F88" i="1"/>
  <c r="G88" i="1" l="1"/>
  <c r="F89" i="1"/>
  <c r="G89" i="1" l="1"/>
  <c r="F90" i="1"/>
  <c r="G90" i="1" l="1"/>
  <c r="F91" i="1"/>
  <c r="G91" i="1" l="1"/>
  <c r="F92" i="1"/>
  <c r="G92" i="1" l="1"/>
  <c r="F93" i="1"/>
  <c r="G93" i="1" l="1"/>
  <c r="F94" i="1"/>
  <c r="G94" i="1" l="1"/>
  <c r="F95" i="1"/>
  <c r="G95" i="1" l="1"/>
  <c r="F96" i="1"/>
  <c r="G96" i="1" l="1"/>
  <c r="F97" i="1"/>
  <c r="G97" i="1" l="1"/>
  <c r="F98" i="1"/>
  <c r="G98" i="1" l="1"/>
  <c r="F99" i="1"/>
  <c r="G99" i="1" l="1"/>
  <c r="F100" i="1"/>
  <c r="G100" i="1" l="1"/>
  <c r="F101" i="1"/>
  <c r="G101" i="1" l="1"/>
  <c r="F102" i="1"/>
  <c r="G102" i="1" l="1"/>
  <c r="F103" i="1"/>
  <c r="G103" i="1" l="1"/>
  <c r="F104" i="1"/>
  <c r="G104" i="1" l="1"/>
  <c r="F105" i="1"/>
  <c r="G105" i="1" l="1"/>
  <c r="F106" i="1"/>
  <c r="G106" i="1" l="1"/>
  <c r="F107" i="1"/>
  <c r="G107" i="1" l="1"/>
  <c r="F108" i="1"/>
  <c r="G108" i="1" l="1"/>
  <c r="F109" i="1"/>
  <c r="G109" i="1" l="1"/>
  <c r="F110" i="1"/>
  <c r="G110" i="1" l="1"/>
  <c r="F111" i="1"/>
  <c r="G111" i="1" l="1"/>
  <c r="F112" i="1"/>
  <c r="G112" i="1" l="1"/>
  <c r="F113" i="1"/>
  <c r="G113" i="1" l="1"/>
  <c r="F114" i="1"/>
  <c r="G114" i="1" l="1"/>
  <c r="F115" i="1"/>
  <c r="G115" i="1" l="1"/>
  <c r="F116" i="1"/>
  <c r="G116" i="1" l="1"/>
  <c r="F117" i="1"/>
  <c r="G117" i="1" l="1"/>
  <c r="F118" i="1"/>
  <c r="G118" i="1" l="1"/>
  <c r="F119" i="1"/>
  <c r="G119" i="1" l="1"/>
  <c r="F120" i="1"/>
  <c r="G120" i="1" l="1"/>
  <c r="F121" i="1"/>
  <c r="G121" i="1" l="1"/>
  <c r="F122" i="1"/>
  <c r="G122" i="1" l="1"/>
  <c r="F123" i="1"/>
  <c r="G123" i="1" l="1"/>
  <c r="F124" i="1"/>
  <c r="G124" i="1" l="1"/>
  <c r="F125" i="1"/>
  <c r="G125" i="1" l="1"/>
  <c r="F126" i="1"/>
  <c r="G126" i="1" l="1"/>
  <c r="F127" i="1"/>
  <c r="G127" i="1" l="1"/>
  <c r="F128" i="1"/>
  <c r="G128" i="1" l="1"/>
  <c r="F129" i="1"/>
  <c r="G129" i="1" l="1"/>
  <c r="F130" i="1"/>
  <c r="G130" i="1" l="1"/>
  <c r="F131" i="1"/>
  <c r="G131" i="1" l="1"/>
  <c r="F132" i="1"/>
  <c r="G132" i="1" l="1"/>
  <c r="F133" i="1"/>
  <c r="G133" i="1" l="1"/>
  <c r="F134" i="1"/>
  <c r="G134" i="1" l="1"/>
  <c r="F135" i="1"/>
  <c r="G135" i="1" l="1"/>
  <c r="F136" i="1"/>
  <c r="G136" i="1" l="1"/>
  <c r="F137" i="1"/>
  <c r="G137" i="1" l="1"/>
  <c r="F138" i="1"/>
  <c r="G138" i="1" l="1"/>
  <c r="F139" i="1"/>
  <c r="G139" i="1" l="1"/>
  <c r="F140" i="1"/>
  <c r="G140" i="1" l="1"/>
  <c r="F141" i="1"/>
  <c r="G141" i="1" l="1"/>
  <c r="F142" i="1"/>
  <c r="G142" i="1" l="1"/>
  <c r="F143" i="1"/>
  <c r="F144" i="1" l="1"/>
  <c r="G143" i="1"/>
  <c r="G144" i="1" l="1"/>
  <c r="F145" i="1"/>
  <c r="G145" i="1" l="1"/>
  <c r="F146" i="1"/>
  <c r="G146" i="1" l="1"/>
  <c r="F147" i="1"/>
  <c r="G147" i="1" l="1"/>
  <c r="F148" i="1"/>
  <c r="G148" i="1" l="1"/>
  <c r="F149" i="1"/>
  <c r="G149" i="1" l="1"/>
  <c r="F150" i="1"/>
  <c r="G150" i="1" l="1"/>
  <c r="F151" i="1"/>
  <c r="G151" i="1" l="1"/>
  <c r="F152" i="1"/>
  <c r="F153" i="1" l="1"/>
  <c r="G152" i="1"/>
  <c r="G153" i="1" l="1"/>
  <c r="F154" i="1"/>
  <c r="G154" i="1" l="1"/>
  <c r="F155" i="1"/>
  <c r="G155" i="1" l="1"/>
  <c r="F156" i="1"/>
  <c r="G156" i="1" l="1"/>
  <c r="F157" i="1"/>
  <c r="G157" i="1" l="1"/>
  <c r="F158" i="1"/>
  <c r="G158" i="1" l="1"/>
  <c r="F159" i="1"/>
  <c r="G159" i="1" l="1"/>
  <c r="F160" i="1"/>
  <c r="G160" i="1" s="1"/>
  <c r="F161" i="1" l="1"/>
  <c r="G161" i="1" s="1"/>
  <c r="F162" i="1" l="1"/>
  <c r="F163" i="1" s="1"/>
  <c r="G162" i="1" l="1"/>
  <c r="G163" i="1"/>
  <c r="F164" i="1"/>
  <c r="F165" i="1" s="1"/>
  <c r="G165" i="1" l="1"/>
  <c r="F166" i="1"/>
  <c r="G164" i="1"/>
  <c r="G166" i="1" l="1"/>
  <c r="F167" i="1"/>
  <c r="G167" i="1" l="1"/>
  <c r="F168" i="1"/>
  <c r="G168" i="1" l="1"/>
  <c r="F169" i="1"/>
  <c r="G169" i="1" l="1"/>
  <c r="F170" i="1"/>
  <c r="G170" i="1" l="1"/>
  <c r="F171" i="1"/>
  <c r="F172" i="1" l="1"/>
  <c r="G171" i="1"/>
  <c r="G172" i="1" l="1"/>
  <c r="F173" i="1"/>
  <c r="G173" i="1" l="1"/>
  <c r="F174" i="1"/>
  <c r="G174" i="1" l="1"/>
  <c r="F175" i="1"/>
  <c r="G175" i="1" l="1"/>
  <c r="F176" i="1"/>
  <c r="F177" i="1" s="1"/>
  <c r="F178" i="1" l="1"/>
  <c r="G177" i="1"/>
  <c r="G176" i="1"/>
  <c r="G178" i="1" l="1"/>
  <c r="F179" i="1"/>
  <c r="G179" i="1" l="1"/>
  <c r="F180" i="1"/>
  <c r="G180" i="1" l="1"/>
  <c r="F181" i="1"/>
  <c r="G181" i="1" l="1"/>
  <c r="F182" i="1"/>
  <c r="G182" i="1" l="1"/>
  <c r="F183" i="1"/>
  <c r="G183" i="1" l="1"/>
  <c r="F184" i="1"/>
  <c r="G184" i="1" l="1"/>
  <c r="F185" i="1"/>
  <c r="G185" i="1" l="1"/>
  <c r="F186" i="1"/>
  <c r="G186" i="1" l="1"/>
  <c r="F187" i="1"/>
  <c r="G187" i="1" l="1"/>
  <c r="F188" i="1"/>
  <c r="F189" i="1" s="1"/>
  <c r="G189" i="1" l="1"/>
  <c r="F190" i="1"/>
  <c r="G190" i="1" s="1"/>
  <c r="G188" i="1"/>
  <c r="F191" i="1" l="1"/>
  <c r="G191" i="1" s="1"/>
  <c r="F192" i="1" l="1"/>
  <c r="G192" i="1" s="1"/>
  <c r="F193" i="1" l="1"/>
  <c r="G193" i="1" s="1"/>
  <c r="F194" i="1" l="1"/>
  <c r="G194" i="1" s="1"/>
  <c r="F195" i="1" l="1"/>
  <c r="G195" i="1" s="1"/>
  <c r="F196" i="1" l="1"/>
  <c r="G196" i="1" s="1"/>
  <c r="F197" i="1" l="1"/>
  <c r="G197" i="1" s="1"/>
  <c r="F198" i="1" l="1"/>
  <c r="G198" i="1" s="1"/>
  <c r="F199" i="1" l="1"/>
  <c r="G199" i="1" s="1"/>
  <c r="F200" i="1" l="1"/>
  <c r="G200" i="1" l="1"/>
  <c r="G203" i="1" s="1"/>
  <c r="P1" i="1"/>
  <c r="P5" i="1"/>
  <c r="P9" i="1" s="1"/>
  <c r="B6" i="3" l="1"/>
  <c r="B8" i="3" s="1"/>
  <c r="Q5" i="1"/>
  <c r="C7" i="3" l="1"/>
  <c r="D7" i="3" s="1"/>
  <c r="C5" i="3"/>
  <c r="C6" i="3"/>
  <c r="D6" i="3" s="1"/>
  <c r="E6" i="3" l="1"/>
  <c r="F6" i="3"/>
  <c r="AL19" i="2" s="1"/>
  <c r="AJ39" i="2" s="1"/>
  <c r="C8" i="3"/>
  <c r="D5" i="3"/>
  <c r="E7" i="3"/>
  <c r="F7" i="3"/>
  <c r="AL20" i="2" s="1"/>
  <c r="AJ37" i="2" s="1"/>
  <c r="E5" i="3" l="1"/>
  <c r="E8" i="3" s="1"/>
  <c r="F5" i="3"/>
  <c r="AL18" i="2" s="1"/>
  <c r="D9" i="3"/>
  <c r="D10" i="3" s="1"/>
  <c r="AJ38" i="2" l="1"/>
  <c r="AJ41" i="2" s="1"/>
  <c r="AI30" i="2"/>
  <c r="AP40" i="2" s="1"/>
  <c r="AP41" i="2" s="1"/>
  <c r="F8" i="3"/>
  <c r="G5" i="3" s="1"/>
  <c r="AF41" i="2" l="1"/>
  <c r="G7" i="3"/>
  <c r="G6" i="3"/>
  <c r="G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Douglas</author>
  </authors>
  <commentList>
    <comment ref="G235" authorId="0" shapeId="0" xr:uid="{5212818A-6768-41B6-B44E-6DDA522B5B14}">
      <text>
        <r>
          <rPr>
            <b/>
            <sz val="9"/>
            <color indexed="81"/>
            <rFont val="Tahoma"/>
            <family val="2"/>
          </rPr>
          <t>Douglas:</t>
        </r>
        <r>
          <rPr>
            <sz val="9"/>
            <color indexed="81"/>
            <rFont val="Tahoma"/>
            <family val="2"/>
          </rPr>
          <t xml:space="preserve">
si se va a pagar en dic2021, se debe tomar la tasa fijada por la superfinanciera para dicho mes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C32" authorId="0" shapeId="0" xr:uid="{00000000-0006-0000-0100-000001000000}">
      <text>
        <r>
          <rPr>
            <sz val="11"/>
            <color indexed="81"/>
            <rFont val="Tahoma"/>
            <family val="2"/>
          </rPr>
          <t xml:space="preserve">Aunque este cálculo es automático, no siempre arroja un dato exacto. Es mejor comprobarlo manualmente pues el excel es muy rígido en el calculo de los días de diferencia entre una fecha y otra, y sin embargo, para calcular los meses de extemporaneidad entre dos fechas, la forma en que la norma fiscal los calcula  no siempre conicide con la forma en que el excell lo hace. Por ejemplo, si el vencimiento es 24 de abril de 2007, y se presenta 24 de junio de 2007, la norma fiscal diría que son solo 2 meses de extemporaneidad pero excel arrojaría 3 meses.
</t>
        </r>
      </text>
    </comment>
  </commentList>
</comments>
</file>

<file path=xl/sharedStrings.xml><?xml version="1.0" encoding="utf-8"?>
<sst xmlns="http://schemas.openxmlformats.org/spreadsheetml/2006/main" count="458" uniqueCount="244">
  <si>
    <t>MONTO DE LA DEUDA</t>
  </si>
  <si>
    <t>(VALOR DEL IMPUESTO ADEUDADO)</t>
  </si>
  <si>
    <t>FECHA DE VENCIMIENTO</t>
  </si>
  <si>
    <t>(FECHA EN QUE VENCIO LA PRESENTACION DE LA OBLIGACION)</t>
  </si>
  <si>
    <t>FECHA DE PAGO</t>
  </si>
  <si>
    <t>(FECHA EN QUE SE PROYECTA CANCELAR LA OBLIGACION)</t>
  </si>
  <si>
    <t>TOTAL DIAS EN MORA</t>
  </si>
  <si>
    <t>AÑO</t>
  </si>
  <si>
    <t>MES</t>
  </si>
  <si>
    <t>TASA</t>
  </si>
  <si>
    <t>No. DIAS</t>
  </si>
  <si>
    <t>VALOR</t>
  </si>
  <si>
    <t>Antes de la Ley 1066</t>
  </si>
  <si>
    <t>TOTAL DIAS LIQUIDADOS</t>
  </si>
  <si>
    <t>Hasta Julio 28 de 2006</t>
  </si>
  <si>
    <t>Después de la Ley 1066</t>
  </si>
  <si>
    <t>TOTAL OBLIGACION</t>
  </si>
  <si>
    <t>Julio</t>
  </si>
  <si>
    <t>Agosto</t>
  </si>
  <si>
    <t>TOTAL INTERESES DE MORA LIQUIDADOS</t>
  </si>
  <si>
    <t>Septiembre</t>
  </si>
  <si>
    <t>Octubre</t>
  </si>
  <si>
    <t>TOTAL A PAGAR</t>
  </si>
  <si>
    <t>Noviembre</t>
  </si>
  <si>
    <t>Diciembre</t>
  </si>
  <si>
    <t>Enero</t>
  </si>
  <si>
    <t>Febrero</t>
  </si>
  <si>
    <t>Marzo</t>
  </si>
  <si>
    <t>Abril</t>
  </si>
  <si>
    <t>Mayo</t>
  </si>
  <si>
    <t>Junio</t>
  </si>
  <si>
    <t>concepto</t>
  </si>
  <si>
    <t>periodo</t>
  </si>
  <si>
    <t>04 renta</t>
  </si>
  <si>
    <t>04</t>
  </si>
  <si>
    <t>01</t>
  </si>
  <si>
    <t>Recibo oficial de pago Impuestos Nacionales</t>
  </si>
  <si>
    <t>05 ventas IVA</t>
  </si>
  <si>
    <t>05</t>
  </si>
  <si>
    <t>02</t>
  </si>
  <si>
    <t>07 sanciones (resolución independiente)</t>
  </si>
  <si>
    <t>07</t>
  </si>
  <si>
    <t>03</t>
  </si>
  <si>
    <t>08 Rf no necesita presentar decl.</t>
  </si>
  <si>
    <t>08</t>
  </si>
  <si>
    <t>10 seguridad democratica</t>
  </si>
  <si>
    <t>10</t>
  </si>
  <si>
    <t xml:space="preserve"> 1. Año</t>
  </si>
  <si>
    <t xml:space="preserve"> 2. Concepto</t>
  </si>
  <si>
    <t xml:space="preserve"> 3. Periodo</t>
  </si>
  <si>
    <t xml:space="preserve"> 4.- Numero de Formulario:</t>
  </si>
  <si>
    <t>54 impuento al patrimonio</t>
  </si>
  <si>
    <t>54</t>
  </si>
  <si>
    <t>06</t>
  </si>
  <si>
    <t>BORRADOR - NO DILIGENCIABLE</t>
  </si>
  <si>
    <t xml:space="preserve">55 sanción decl. Indivudual Precios transferencia </t>
  </si>
  <si>
    <t>55</t>
  </si>
  <si>
    <t>datos del obligado</t>
  </si>
  <si>
    <t>5. Número de identificacion tributaria (NIT)</t>
  </si>
  <si>
    <t>6. D.V.</t>
  </si>
  <si>
    <t xml:space="preserve"> 7. Primer apellido</t>
  </si>
  <si>
    <t xml:space="preserve"> 8. Segundo apellido</t>
  </si>
  <si>
    <t xml:space="preserve"> 9. Primer nombre</t>
  </si>
  <si>
    <t xml:space="preserve"> 10. Otros nombres</t>
  </si>
  <si>
    <t>56 sanción decl. Consolidada precios transferencia</t>
  </si>
  <si>
    <t>56</t>
  </si>
  <si>
    <t>-</t>
  </si>
  <si>
    <t>61 retención renta</t>
  </si>
  <si>
    <t>61</t>
  </si>
  <si>
    <t>09</t>
  </si>
  <si>
    <t xml:space="preserve"> 11. Razón social</t>
  </si>
  <si>
    <t>12. Codigo Admón</t>
  </si>
  <si>
    <t>62 retención IVA</t>
  </si>
  <si>
    <t>62</t>
  </si>
  <si>
    <t>63 retención timbre</t>
  </si>
  <si>
    <t>63</t>
  </si>
  <si>
    <t>11</t>
  </si>
  <si>
    <t xml:space="preserve"> 24. Si es gran contribuyente, marque "X"</t>
  </si>
  <si>
    <t xml:space="preserve"> </t>
  </si>
  <si>
    <t>88 aporte especial notarias</t>
  </si>
  <si>
    <t>88</t>
  </si>
  <si>
    <t>12</t>
  </si>
  <si>
    <t xml:space="preserve"> 25 Nº de titulo judicial</t>
  </si>
  <si>
    <t xml:space="preserve"> 26 Fecha de deposito</t>
  </si>
  <si>
    <t>Año</t>
  </si>
  <si>
    <t xml:space="preserve">Mes </t>
  </si>
  <si>
    <t>Día</t>
  </si>
  <si>
    <t xml:space="preserve"> 27 Cuota Nº</t>
  </si>
  <si>
    <t xml:space="preserve"> 28 De</t>
  </si>
  <si>
    <t xml:space="preserve"> 29 N° Formulario</t>
  </si>
  <si>
    <t>99 gravamen movimientos financieros</t>
  </si>
  <si>
    <t>99</t>
  </si>
  <si>
    <t xml:space="preserve"> 30 Nº Acto oficial</t>
  </si>
  <si>
    <t xml:space="preserve"> 31 Fecha del acto oficial</t>
  </si>
  <si>
    <t xml:space="preserve"> 32 Fecha para </t>
  </si>
  <si>
    <t xml:space="preserve"> 33 Codio titulo</t>
  </si>
  <si>
    <t>el pago de este recibo</t>
  </si>
  <si>
    <t xml:space="preserve"> (uso del banco)</t>
  </si>
  <si>
    <t>Pagos</t>
  </si>
  <si>
    <t>Valor pago sanción</t>
  </si>
  <si>
    <t>Valor pago intereses de mora</t>
  </si>
  <si>
    <t>Valor pago impuesto</t>
  </si>
  <si>
    <t>Deudor solidario o subsidiario</t>
  </si>
  <si>
    <t xml:space="preserve"> 37 Tipo de</t>
  </si>
  <si>
    <t xml:space="preserve"> 38 Nº de identificacion</t>
  </si>
  <si>
    <t xml:space="preserve"> 39. D.V.</t>
  </si>
  <si>
    <t>Apellidos y nombres del deudor solidario o subsidiario</t>
  </si>
  <si>
    <t>documento</t>
  </si>
  <si>
    <t xml:space="preserve"> 40. Primer apellido</t>
  </si>
  <si>
    <t xml:space="preserve"> 41. Segundo apellido</t>
  </si>
  <si>
    <t xml:space="preserve"> 42. Primer nombre</t>
  </si>
  <si>
    <t xml:space="preserve"> 43. Otros nombres</t>
  </si>
  <si>
    <t xml:space="preserve"> 44. Razón social</t>
  </si>
  <si>
    <t xml:space="preserve"> 45. Dirección</t>
  </si>
  <si>
    <t xml:space="preserve"> 46. Teléfono</t>
  </si>
  <si>
    <t xml:space="preserve"> 47. Cod Dpto.</t>
  </si>
  <si>
    <t xml:space="preserve"> 48. Cod ciudad</t>
  </si>
  <si>
    <t xml:space="preserve"> 997. Espacio exclusivo para el sello de la entidad recaudadora</t>
  </si>
  <si>
    <t>980. Pago TOTAL (sume renglones 34 a 36)</t>
  </si>
  <si>
    <t xml:space="preserve"> 988. Código deudor</t>
  </si>
  <si>
    <t xml:space="preserve"> $</t>
  </si>
  <si>
    <t xml:space="preserve"> Firma deudor solidario o subsidiario</t>
  </si>
  <si>
    <t>NOMBRE CUENTA</t>
  </si>
  <si>
    <t>PUC</t>
  </si>
  <si>
    <t>DEBITO</t>
  </si>
  <si>
    <t>CREDITO</t>
  </si>
  <si>
    <t>pago RENTA</t>
  </si>
  <si>
    <t>pago RETENCIÓN TIMBRE</t>
  </si>
  <si>
    <t>pago RETENCIÓN IVA</t>
  </si>
  <si>
    <t>pago RETENCIÓN RENTA</t>
  </si>
  <si>
    <t>pago IVA</t>
  </si>
  <si>
    <t>sanción declaraciones NO DEDUCIBLES</t>
  </si>
  <si>
    <t>intereses de mora NO DEDUCIBLES</t>
  </si>
  <si>
    <t>bancos</t>
  </si>
  <si>
    <t>SUMAS IGUALES</t>
  </si>
  <si>
    <t>Borrador: Administracion U.A.E. DIAN</t>
  </si>
  <si>
    <t xml:space="preserve">           FECHA DE ENTREGA  :</t>
  </si>
  <si>
    <t>TOTAL SANCION</t>
  </si>
  <si>
    <t>3007109877392</t>
  </si>
  <si>
    <t xml:space="preserve">Concepto a cubrir </t>
  </si>
  <si>
    <t>Saldo que</t>
  </si>
  <si>
    <t>Forma en como</t>
  </si>
  <si>
    <t>Saldo que queda</t>
  </si>
  <si>
    <t>adeuda en</t>
  </si>
  <si>
    <t>se imputa el abono</t>
  </si>
  <si>
    <t>pendiente de pago</t>
  </si>
  <si>
    <t>inicialmente</t>
  </si>
  <si>
    <t xml:space="preserve">después del abono </t>
  </si>
  <si>
    <t>Valores</t>
  </si>
  <si>
    <t>% respecto al total</t>
  </si>
  <si>
    <t>sanción actualizada</t>
  </si>
  <si>
    <t xml:space="preserve">Intereses mora </t>
  </si>
  <si>
    <t xml:space="preserve">Impuesto </t>
  </si>
  <si>
    <t xml:space="preserve">Totales </t>
  </si>
  <si>
    <t>Modelo para efectuar el calculo de la Sanción de extemporaneidad en una declaración de renta</t>
  </si>
  <si>
    <t>(fecha de elaboración: Abril 6 de 2007)</t>
  </si>
  <si>
    <t>De acuerdo con las normas contenidas en el art.641 y 642 del ET, cuando los contribuyentes no presenten oportunamente alguna de las declaraciones tributarias administradas por la DIAN tendrán en ese caso que liquidar la "sanción de extemporaneidad" la cua</t>
  </si>
  <si>
    <t xml:space="preserve">De otro lado, esa forma de calcular la "sanción de extemporaneidad" definida en los art.641 y 642 del ET se debe aplicar por igual sin importar de qué tipo de declaración se trate, es decir, sin importar si se trata de una "declaración de renta" o de una </t>
  </si>
  <si>
    <t>Aclarado lo anterior, a continuación se suministra un modelo de la forma en que se tendría que calcular la "sanción de extemporaneidad" (tanto antes de un emplazamiento como despues de dicho emplazamiento), pero aplicando el caso puntualmente a una declar</t>
  </si>
  <si>
    <r>
      <t xml:space="preserve">1. Calculo Sanción por Extemporaneidad si se actúa </t>
    </r>
    <r>
      <rPr>
        <b/>
        <u/>
        <sz val="10"/>
        <color indexed="12"/>
        <rFont val="Verdana"/>
        <family val="2"/>
      </rPr>
      <t xml:space="preserve">antes </t>
    </r>
    <r>
      <rPr>
        <b/>
        <u/>
        <sz val="10"/>
        <rFont val="Verdana"/>
        <family val="2"/>
      </rPr>
      <t>de que la DIAN emita un "emplazamiento" por no declarar</t>
    </r>
  </si>
  <si>
    <r>
      <t xml:space="preserve">Luego de definir la fecha en que se vencía la declaración, la fecha en que sería la "presentación extemporanea", el valor de la UVT y el dato del saldo a favor si lo hubiese, las "situaciones" que se mencionan en el recuadro se deben </t>
    </r>
    <r>
      <rPr>
        <b/>
        <u/>
        <sz val="10"/>
        <rFont val="Verdana"/>
        <family val="2"/>
      </rPr>
      <t>examinar justamente e</t>
    </r>
  </si>
  <si>
    <t>Detalles</t>
  </si>
  <si>
    <t>Parciales</t>
  </si>
  <si>
    <t>Totales</t>
  </si>
  <si>
    <t xml:space="preserve">        -Fecha en que se vencia el plazo para presentar esta declaracion 2015</t>
  </si>
  <si>
    <t xml:space="preserve">        -Fecha en que se va a presentar la declaracion</t>
  </si>
  <si>
    <t>Subtotal Meses o "fracciones de meses" de extemporaneidad</t>
  </si>
  <si>
    <t>Valor de la UVT para la fecha en que se va a calular la sanción</t>
  </si>
  <si>
    <t xml:space="preserve">       Saldo a favor registrado en el renglón 90 del formulario (si lo hubo) y calculado</t>
  </si>
  <si>
    <t xml:space="preserve"> hasta antes de cualquier tipo de sanciones</t>
  </si>
  <si>
    <r>
      <t xml:space="preserve">         </t>
    </r>
    <r>
      <rPr>
        <b/>
        <u/>
        <sz val="10"/>
        <rFont val="Verdana"/>
        <family val="2"/>
      </rPr>
      <t>Situación 1</t>
    </r>
    <r>
      <rPr>
        <sz val="10"/>
        <rFont val="Verdana"/>
        <family val="2"/>
      </rPr>
      <t xml:space="preserve">                    </t>
    </r>
  </si>
  <si>
    <r>
      <t xml:space="preserve">        -Si en la declaracion 2007 </t>
    </r>
    <r>
      <rPr>
        <b/>
        <sz val="10"/>
        <color indexed="12"/>
        <rFont val="Verdana"/>
        <family val="2"/>
      </rPr>
      <t>sí</t>
    </r>
    <r>
      <rPr>
        <sz val="10"/>
        <rFont val="Verdana"/>
        <family val="2"/>
      </rPr>
      <t xml:space="preserve"> hay "impuesto a cargo" (renglon </t>
    </r>
    <r>
      <rPr>
        <sz val="10"/>
        <color indexed="10"/>
        <rFont val="Verdana"/>
        <family val="2"/>
      </rPr>
      <t>74</t>
    </r>
    <r>
      <rPr>
        <sz val="10"/>
        <rFont val="Verdana"/>
        <family val="2"/>
      </rPr>
      <t>)</t>
    </r>
  </si>
  <si>
    <t xml:space="preserve">         la sanción de extemporaneidad en esta situacion sería…</t>
  </si>
  <si>
    <t xml:space="preserve">             Valor del renglón 74</t>
  </si>
  <si>
    <t xml:space="preserve">             Factor de multiplicación por cada mes, o fracción de mes, que tenga</t>
  </si>
  <si>
    <t xml:space="preserve">             de extemporaneidad la declaración a ser presentda</t>
  </si>
  <si>
    <t>Subtotal 1</t>
  </si>
  <si>
    <t xml:space="preserve">         Ese subtotal 1 no puede estar por debajo de la "sanción mínima" pero tampoco</t>
  </si>
  <si>
    <r>
      <t xml:space="preserve">         pude exceder el </t>
    </r>
    <r>
      <rPr>
        <b/>
        <sz val="10"/>
        <color indexed="14"/>
        <rFont val="Verdana"/>
        <family val="2"/>
      </rPr>
      <t>100%</t>
    </r>
    <r>
      <rPr>
        <sz val="10"/>
        <rFont val="Verdana"/>
        <family val="2"/>
      </rPr>
      <t xml:space="preserve"> del "impuesto a cargo" </t>
    </r>
  </si>
  <si>
    <t xml:space="preserve">        Por tanto, siendo esta la "situación", la sanción de extemporaneidad sería</t>
  </si>
  <si>
    <r>
      <t xml:space="preserve">         </t>
    </r>
    <r>
      <rPr>
        <b/>
        <u/>
        <sz val="10"/>
        <rFont val="Verdana"/>
        <family val="2"/>
      </rPr>
      <t>Situación 2</t>
    </r>
    <r>
      <rPr>
        <sz val="10"/>
        <rFont val="Verdana"/>
        <family val="2"/>
      </rPr>
      <t xml:space="preserve">                    </t>
    </r>
  </si>
  <si>
    <r>
      <t xml:space="preserve">        -Si en la declaracion 2007 </t>
    </r>
    <r>
      <rPr>
        <b/>
        <sz val="10"/>
        <color indexed="12"/>
        <rFont val="Verdana"/>
        <family val="2"/>
      </rPr>
      <t>no</t>
    </r>
    <r>
      <rPr>
        <sz val="10"/>
        <rFont val="Verdana"/>
        <family val="2"/>
      </rPr>
      <t xml:space="preserve"> hay "impuesto a cargo" (renglon </t>
    </r>
    <r>
      <rPr>
        <sz val="10"/>
        <color indexed="10"/>
        <rFont val="Verdana"/>
        <family val="2"/>
      </rPr>
      <t>74</t>
    </r>
    <r>
      <rPr>
        <sz val="10"/>
        <rFont val="Verdana"/>
        <family val="2"/>
      </rPr>
      <t>)</t>
    </r>
  </si>
  <si>
    <r>
      <t xml:space="preserve">         pero </t>
    </r>
    <r>
      <rPr>
        <b/>
        <sz val="10"/>
        <color indexed="12"/>
        <rFont val="Verdana"/>
        <family val="2"/>
      </rPr>
      <t>sí</t>
    </r>
    <r>
      <rPr>
        <sz val="10"/>
        <rFont val="Verdana"/>
        <family val="2"/>
      </rPr>
      <t xml:space="preserve"> hay "ingresos brutos" (renglones </t>
    </r>
    <r>
      <rPr>
        <sz val="10"/>
        <color indexed="10"/>
        <rFont val="Verdana"/>
        <family val="2"/>
      </rPr>
      <t>45+65</t>
    </r>
    <r>
      <rPr>
        <sz val="10"/>
        <rFont val="Verdana"/>
        <family val="2"/>
      </rPr>
      <t xml:space="preserve">), la sancion de extemporaneidad </t>
    </r>
  </si>
  <si>
    <t xml:space="preserve">         se estimaría así:</t>
  </si>
  <si>
    <t xml:space="preserve">             Valor suma renglones 48+70 del formulario</t>
  </si>
  <si>
    <t xml:space="preserve">             Ese subtotal 1 no puede estar por debajo de la "sanción minima". Pero</t>
  </si>
  <si>
    <t xml:space="preserve">             adicionalmente se debe examinar lo siguiente:</t>
  </si>
  <si>
    <r>
      <t xml:space="preserve">               a) En caso de que la declaración 2006 </t>
    </r>
    <r>
      <rPr>
        <b/>
        <u/>
        <sz val="10"/>
        <color indexed="12"/>
        <rFont val="Verdana"/>
        <family val="2"/>
      </rPr>
      <t>sí</t>
    </r>
    <r>
      <rPr>
        <b/>
        <u/>
        <sz val="10"/>
        <rFont val="Verdana"/>
        <family val="2"/>
      </rPr>
      <t xml:space="preserve"> tenga "saldo a favor"</t>
    </r>
  </si>
  <si>
    <t xml:space="preserve">                  Para esta situación el subtotal 1 no puede exceder a la</t>
  </si>
  <si>
    <t xml:space="preserve">                  cifra menor de entre las 2 siguientes </t>
  </si>
  <si>
    <t xml:space="preserve">                  - El 5% de los ingresos brutos</t>
  </si>
  <si>
    <t xml:space="preserve">                  - El doble del "saldo a favor" </t>
  </si>
  <si>
    <r>
      <t xml:space="preserve">               b) En caso de que la declaración 2006 </t>
    </r>
    <r>
      <rPr>
        <b/>
        <u/>
        <sz val="10"/>
        <color indexed="12"/>
        <rFont val="Verdana"/>
        <family val="2"/>
      </rPr>
      <t>no</t>
    </r>
    <r>
      <rPr>
        <b/>
        <u/>
        <sz val="10"/>
        <rFont val="Verdana"/>
        <family val="2"/>
      </rPr>
      <t xml:space="preserve"> tenga "saldo a favor"</t>
    </r>
  </si>
  <si>
    <t xml:space="preserve">                  Para esta situación el subtotal 1 no puede exceder al</t>
  </si>
  <si>
    <t xml:space="preserve">                 - El 5% de los ingresos brutos</t>
  </si>
  <si>
    <t xml:space="preserve">                 - El equivalente a 2.500 UVT</t>
  </si>
  <si>
    <t xml:space="preserve">         Si esta es la situación, la sanción de exemporaneidad sería…</t>
  </si>
  <si>
    <r>
      <t xml:space="preserve">         </t>
    </r>
    <r>
      <rPr>
        <b/>
        <u/>
        <sz val="10"/>
        <rFont val="Verdana"/>
        <family val="2"/>
      </rPr>
      <t>Situación 3</t>
    </r>
  </si>
  <si>
    <r>
      <t xml:space="preserve">        -Si en la declaracion 2006 </t>
    </r>
    <r>
      <rPr>
        <b/>
        <sz val="10"/>
        <color indexed="12"/>
        <rFont val="Verdana"/>
        <family val="2"/>
      </rPr>
      <t>no</t>
    </r>
    <r>
      <rPr>
        <sz val="10"/>
        <rFont val="Verdana"/>
        <family val="2"/>
      </rPr>
      <t xml:space="preserve"> hay "impuesto a cargo" (renglon </t>
    </r>
    <r>
      <rPr>
        <sz val="10"/>
        <color indexed="10"/>
        <rFont val="Verdana"/>
        <family val="2"/>
      </rPr>
      <t>80</t>
    </r>
    <r>
      <rPr>
        <sz val="10"/>
        <rFont val="Verdana"/>
        <family val="2"/>
      </rPr>
      <t>)</t>
    </r>
  </si>
  <si>
    <r>
      <t xml:space="preserve">         ni tampoco "ingresos brutos" (renglon 48 ni renglón 70), pero sí existía </t>
    </r>
    <r>
      <rPr>
        <sz val="10"/>
        <color indexed="10"/>
        <rFont val="Verdana"/>
        <family val="2"/>
      </rPr>
      <t>patrimonio liquido</t>
    </r>
  </si>
  <si>
    <r>
      <t xml:space="preserve">         del </t>
    </r>
    <r>
      <rPr>
        <sz val="10"/>
        <color indexed="10"/>
        <rFont val="Verdana"/>
        <family val="2"/>
      </rPr>
      <t>año anterior (2005)</t>
    </r>
    <r>
      <rPr>
        <sz val="10"/>
        <rFont val="Verdana"/>
        <family val="2"/>
      </rPr>
      <t xml:space="preserve"> en ese caso la sancion de extemporaneidad se estimaría así</t>
    </r>
  </si>
  <si>
    <t xml:space="preserve">             Valor patrimonio liquido a dic de 2006</t>
  </si>
  <si>
    <t xml:space="preserve">                 a) El 10% de tal patrimonio liquido</t>
  </si>
  <si>
    <t xml:space="preserve">                 b) El doble del "saldo a favor" de esta declaracion 2006 si lo hubiere</t>
  </si>
  <si>
    <t xml:space="preserve">                 - El 10% de tal patrimonio liquido</t>
  </si>
  <si>
    <r>
      <t xml:space="preserve">         </t>
    </r>
    <r>
      <rPr>
        <b/>
        <u/>
        <sz val="10"/>
        <rFont val="Verdana"/>
        <family val="2"/>
      </rPr>
      <t>Situacion 4</t>
    </r>
  </si>
  <si>
    <t xml:space="preserve">        -Si en esta declaracion 2007 no hay "impuesto a cargo" (renglon 74)</t>
  </si>
  <si>
    <t xml:space="preserve">         ni tampoco "ingresos brutos" (renglon 45 ni 65), ni tampoco existía patrimonio</t>
  </si>
  <si>
    <t xml:space="preserve">         liquido del año anterior (2006) en ese caso la sancion de extemporaneidad es la mínima</t>
  </si>
  <si>
    <t xml:space="preserve">         </t>
  </si>
  <si>
    <t>TOTAL SANCIÓN</t>
  </si>
  <si>
    <t>&lt;------ Liquida sancion?</t>
  </si>
  <si>
    <t>&lt;------ valor intereses diarios</t>
  </si>
  <si>
    <t>n</t>
  </si>
  <si>
    <t>IM</t>
  </si>
  <si>
    <t>Intereses de Mora</t>
  </si>
  <si>
    <t>K</t>
  </si>
  <si>
    <t>Constante</t>
  </si>
  <si>
    <t>EA</t>
  </si>
  <si>
    <t>100</t>
  </si>
  <si>
    <t>capital de la obligacion según estado de cuenta</t>
  </si>
  <si>
    <t>días de mora</t>
  </si>
  <si>
    <t>Intereses de mora definitiva</t>
  </si>
  <si>
    <t>que realizo</t>
  </si>
  <si>
    <t>imputacion según el art 804 del ET</t>
  </si>
  <si>
    <t>imputacion de pagos obligaciones tributarias Instructivo0009_06.doc</t>
  </si>
  <si>
    <t>Fecha de vencimiento de la obligacion</t>
  </si>
  <si>
    <t>Fecha prevista de pago</t>
  </si>
  <si>
    <t>TOTAL A PAGAR DE CAPITAL + INTERESES MORA-------&gt;</t>
  </si>
  <si>
    <t>N</t>
  </si>
  <si>
    <t>compañía el ejemplo sas</t>
  </si>
  <si>
    <t>&lt;----- art 45 de la Ley 2155 de 2021</t>
  </si>
  <si>
    <t>https://youtu.be/B41-AcpxWFA</t>
  </si>
  <si>
    <t>valor en mora de la obligación</t>
  </si>
  <si>
    <t>tasa de interes bancario corriente vigente en la fecha del pago dividivo en 365 para 2021</t>
  </si>
  <si>
    <t>IM   =</t>
  </si>
  <si>
    <t>IM  =</t>
  </si>
  <si>
    <t>K x T x t  &lt;----------- formula según video de la DIAN --&gt; ver video</t>
  </si>
  <si>
    <t>K     =</t>
  </si>
  <si>
    <t>T     =</t>
  </si>
  <si>
    <t>t     =</t>
  </si>
  <si>
    <t>numero de días calendario de mora desde la fecha que se debio realizar el pago</t>
  </si>
  <si>
    <t>Tasa efectiva anual para el mes de pago por el 20%</t>
  </si>
  <si>
    <t>Fórmula para el cálculo de los intereses hasta 31dic2021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</si>
</sst>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quot;$&quot;* #,##0_);_(&quot;$&quot;* \(#,##0\);_(&quot;$&quot;* &quot;-&quot;_);_(@_)"/>
    <numFmt numFmtId="165" formatCode="_ * #,##0.00_ ;_ * \-#,##0.00_ ;_ * &quot;-&quot;??_ ;_ @_ "/>
    <numFmt numFmtId="166" formatCode="_-&quot;$&quot;* #,##0_-;\-&quot;$&quot;* #,##0_-;_-&quot;$&quot;* &quot;-&quot;_-;_-@_-"/>
    <numFmt numFmtId="167" formatCode="_ &quot;$&quot;\ * #,##0.00_ ;_ &quot;$&quot;\ * \-#,##0.00_ ;_ &quot;$&quot;\ * &quot;-&quot;??_ ;_ @_ "/>
    <numFmt numFmtId="168" formatCode="dd\-mmm\-yyyy"/>
    <numFmt numFmtId="169" formatCode="_ &quot;$&quot;\ * #,##0_ ;_ &quot;$&quot;\ * \-#,##0_ ;_ &quot;$&quot;\ * &quot;-&quot;??_ ;_ @_ "/>
    <numFmt numFmtId="170" formatCode="[$-240A]dddd\,\ dd&quot;-&quot;mmm&quot;-&quot;yyyy"/>
    <numFmt numFmtId="171" formatCode="_ * #,##0_ ;_ * \-#,##0_ ;_ * &quot;-&quot;??_ ;_ @_ "/>
    <numFmt numFmtId="172" formatCode="0_)"/>
    <numFmt numFmtId="173" formatCode="#,##0.0;\-#,##0.0"/>
    <numFmt numFmtId="174" formatCode="d\-mmm\-yyyy"/>
    <numFmt numFmtId="175" formatCode="[$-F800]dddd\,\ mmmm\ dd\,\ yyyy"/>
    <numFmt numFmtId="176" formatCode="#,##0.00_ ;\-#,##0.00\ "/>
    <numFmt numFmtId="177" formatCode="0.000000%"/>
    <numFmt numFmtId="178" formatCode="[$-240A]d&quot; de &quot;mmmm&quot; de &quot;yyyy;@"/>
    <numFmt numFmtId="179" formatCode="#,##0;[Red]\(#,##0\)"/>
    <numFmt numFmtId="180" formatCode="#,##0.00;[Red]\(#,##0.00\)"/>
    <numFmt numFmtId="181" formatCode="0.0%"/>
    <numFmt numFmtId="182" formatCode="dd/mmm/yyyy"/>
  </numFmts>
  <fonts count="76" x14ac:knownFonts="1">
    <font>
      <sz val="10"/>
      <name val="Arial"/>
    </font>
    <font>
      <sz val="11"/>
      <color theme="1"/>
      <name val="Calibri"/>
      <family val="2"/>
      <scheme val="minor"/>
    </font>
    <font>
      <sz val="10"/>
      <name val="Arial"/>
      <family val="2"/>
    </font>
    <font>
      <u/>
      <sz val="20"/>
      <name val="Times New Roman"/>
      <family val="1"/>
    </font>
    <font>
      <sz val="10"/>
      <name val="Verdana"/>
      <family val="2"/>
    </font>
    <font>
      <b/>
      <sz val="6"/>
      <name val="Times New Roman"/>
      <family val="1"/>
    </font>
    <font>
      <b/>
      <sz val="10"/>
      <name val="Verdana"/>
      <family val="2"/>
    </font>
    <font>
      <b/>
      <sz val="10"/>
      <color indexed="12"/>
      <name val="Verdana"/>
      <family val="2"/>
    </font>
    <font>
      <b/>
      <sz val="8"/>
      <color indexed="18"/>
      <name val="Verdana"/>
      <family val="2"/>
    </font>
    <font>
      <sz val="7"/>
      <name val="Verdana"/>
      <family val="2"/>
    </font>
    <font>
      <b/>
      <sz val="10"/>
      <color indexed="18"/>
      <name val="Verdana"/>
      <family val="2"/>
    </font>
    <font>
      <sz val="10"/>
      <color indexed="12"/>
      <name val="Verdana"/>
      <family val="2"/>
    </font>
    <font>
      <sz val="10"/>
      <name val="Courier"/>
      <family val="3"/>
    </font>
    <font>
      <sz val="10"/>
      <name val="Arial"/>
      <family val="2"/>
    </font>
    <font>
      <b/>
      <sz val="28"/>
      <color indexed="12"/>
      <name val="Arial"/>
      <family val="2"/>
    </font>
    <font>
      <b/>
      <i/>
      <sz val="28"/>
      <name val="Arial"/>
      <family val="2"/>
    </font>
    <font>
      <b/>
      <sz val="22"/>
      <name val="Arial"/>
      <family val="2"/>
    </font>
    <font>
      <sz val="12"/>
      <name val="Arial"/>
      <family val="2"/>
    </font>
    <font>
      <b/>
      <sz val="48"/>
      <color indexed="9"/>
      <name val="Arial"/>
      <family val="2"/>
    </font>
    <font>
      <sz val="9"/>
      <name val="Arial"/>
      <family val="2"/>
    </font>
    <font>
      <b/>
      <sz val="18"/>
      <color indexed="12"/>
      <name val="Arial"/>
      <family val="2"/>
    </font>
    <font>
      <b/>
      <sz val="18"/>
      <name val="Arial"/>
      <family val="2"/>
    </font>
    <font>
      <sz val="36"/>
      <name val="Castellar"/>
      <family val="1"/>
    </font>
    <font>
      <sz val="11"/>
      <name val="Arial"/>
      <family val="2"/>
    </font>
    <font>
      <b/>
      <sz val="16"/>
      <name val="Arial"/>
      <family val="2"/>
    </font>
    <font>
      <b/>
      <sz val="14"/>
      <name val="Arial"/>
      <family val="2"/>
    </font>
    <font>
      <b/>
      <sz val="14"/>
      <color indexed="12"/>
      <name val="Arial"/>
      <family val="2"/>
    </font>
    <font>
      <b/>
      <sz val="10"/>
      <name val="Arial"/>
      <family val="2"/>
    </font>
    <font>
      <b/>
      <sz val="24"/>
      <color indexed="12"/>
      <name val="Arial"/>
      <family val="2"/>
    </font>
    <font>
      <b/>
      <sz val="20"/>
      <color indexed="12"/>
      <name val="Arial"/>
      <family val="2"/>
    </font>
    <font>
      <b/>
      <sz val="20"/>
      <name val="Arial"/>
      <family val="2"/>
    </font>
    <font>
      <b/>
      <sz val="22"/>
      <color indexed="11"/>
      <name val="Arial"/>
      <family val="2"/>
    </font>
    <font>
      <b/>
      <sz val="12"/>
      <name val="Arial"/>
      <family val="2"/>
    </font>
    <font>
      <sz val="16"/>
      <name val="Arial"/>
      <family val="2"/>
    </font>
    <font>
      <sz val="10"/>
      <color indexed="11"/>
      <name val="Arial"/>
      <family val="2"/>
    </font>
    <font>
      <sz val="10"/>
      <color indexed="11"/>
      <name val="Courier"/>
      <family val="3"/>
    </font>
    <font>
      <b/>
      <sz val="11"/>
      <name val="Arial"/>
      <family val="2"/>
    </font>
    <font>
      <b/>
      <sz val="9"/>
      <name val="Arial"/>
      <family val="2"/>
    </font>
    <font>
      <b/>
      <sz val="10"/>
      <color indexed="9"/>
      <name val="Arial"/>
      <family val="2"/>
    </font>
    <font>
      <sz val="8"/>
      <name val="Arial"/>
      <family val="2"/>
    </font>
    <font>
      <b/>
      <sz val="12"/>
      <color indexed="12"/>
      <name val="Arial"/>
      <family val="2"/>
    </font>
    <font>
      <b/>
      <sz val="8"/>
      <name val="Arial"/>
      <family val="2"/>
    </font>
    <font>
      <sz val="11"/>
      <color indexed="12"/>
      <name val="Arial"/>
      <family val="2"/>
    </font>
    <font>
      <sz val="11"/>
      <color indexed="10"/>
      <name val="Arial"/>
      <family val="2"/>
    </font>
    <font>
      <sz val="8"/>
      <name val="Arial"/>
      <family val="2"/>
    </font>
    <font>
      <b/>
      <sz val="18"/>
      <color rgb="FF00B0F0"/>
      <name val="Arial"/>
      <family val="2"/>
    </font>
    <font>
      <b/>
      <sz val="10"/>
      <color rgb="FFFF0000"/>
      <name val="Verdana"/>
      <family val="2"/>
    </font>
    <font>
      <sz val="10"/>
      <color rgb="FF000000"/>
      <name val="Arial Black"/>
      <family val="2"/>
    </font>
    <font>
      <b/>
      <sz val="7"/>
      <color indexed="18"/>
      <name val="Verdana"/>
      <family val="2"/>
    </font>
    <font>
      <b/>
      <sz val="11"/>
      <color theme="1"/>
      <name val="Calibri"/>
      <family val="2"/>
      <scheme val="minor"/>
    </font>
    <font>
      <sz val="11"/>
      <name val="Calibri"/>
      <family val="2"/>
      <scheme val="minor"/>
    </font>
    <font>
      <b/>
      <sz val="11"/>
      <color rgb="FF0000FF"/>
      <name val="Calibri"/>
      <family val="2"/>
      <scheme val="minor"/>
    </font>
    <font>
      <sz val="8"/>
      <color rgb="FF000000"/>
      <name val="Tahoma"/>
      <family val="2"/>
    </font>
    <font>
      <u/>
      <sz val="10"/>
      <color theme="10"/>
      <name val="Arial"/>
      <family val="2"/>
    </font>
    <font>
      <b/>
      <sz val="9"/>
      <color indexed="12"/>
      <name val="Verdana"/>
      <family val="2"/>
    </font>
    <font>
      <sz val="10"/>
      <color rgb="FF0000FF"/>
      <name val="Verdana"/>
      <family val="2"/>
    </font>
    <font>
      <u/>
      <sz val="10"/>
      <color indexed="12"/>
      <name val="Arial"/>
      <family val="2"/>
    </font>
    <font>
      <sz val="18"/>
      <color indexed="12"/>
      <name val="Verdana"/>
      <family val="2"/>
    </font>
    <font>
      <sz val="18"/>
      <name val="Verdana"/>
      <family val="2"/>
    </font>
    <font>
      <sz val="10"/>
      <color indexed="10"/>
      <name val="Verdana"/>
      <family val="2"/>
    </font>
    <font>
      <b/>
      <u/>
      <sz val="10"/>
      <name val="Verdana"/>
      <family val="2"/>
    </font>
    <font>
      <b/>
      <u/>
      <sz val="10"/>
      <color indexed="12"/>
      <name val="Verdana"/>
      <family val="2"/>
    </font>
    <font>
      <b/>
      <sz val="10"/>
      <color indexed="14"/>
      <name val="Verdana"/>
      <family val="2"/>
    </font>
    <font>
      <b/>
      <sz val="10"/>
      <color indexed="10"/>
      <name val="Verdana"/>
      <family val="2"/>
    </font>
    <font>
      <sz val="12"/>
      <name val="Times New Roman"/>
      <family val="1"/>
    </font>
    <font>
      <sz val="11"/>
      <color indexed="81"/>
      <name val="Tahoma"/>
      <family val="2"/>
    </font>
    <font>
      <b/>
      <sz val="16"/>
      <color rgb="FF0000FF"/>
      <name val="Arial"/>
      <family val="2"/>
    </font>
    <font>
      <sz val="10"/>
      <name val="Arial"/>
      <family val="2"/>
    </font>
    <font>
      <sz val="11"/>
      <color rgb="FF0000FF"/>
      <name val="Calibri"/>
      <family val="2"/>
      <scheme val="minor"/>
    </font>
    <font>
      <b/>
      <sz val="11"/>
      <color theme="0"/>
      <name val="Calibri"/>
      <family val="2"/>
      <scheme val="minor"/>
    </font>
    <font>
      <b/>
      <sz val="16"/>
      <color rgb="FF0000FF"/>
      <name val="Verdana"/>
      <family val="2"/>
    </font>
    <font>
      <b/>
      <sz val="18"/>
      <color rgb="FF0000FF"/>
      <name val="Arial"/>
      <family val="2"/>
    </font>
    <font>
      <sz val="9"/>
      <color rgb="FF0000FF"/>
      <name val="Arial"/>
      <family val="2"/>
    </font>
    <font>
      <sz val="9"/>
      <color indexed="81"/>
      <name val="Tahoma"/>
      <family val="2"/>
    </font>
    <font>
      <b/>
      <sz val="9"/>
      <color indexed="81"/>
      <name val="Tahoma"/>
      <family val="2"/>
    </font>
    <font>
      <b/>
      <sz val="18"/>
      <color theme="0"/>
      <name val="Calibri"/>
      <family val="2"/>
      <scheme val="minor"/>
    </font>
  </fonts>
  <fills count="19">
    <fill>
      <patternFill patternType="none"/>
    </fill>
    <fill>
      <patternFill patternType="gray125"/>
    </fill>
    <fill>
      <patternFill patternType="solid">
        <fgColor indexed="49"/>
        <bgColor indexed="64"/>
      </patternFill>
    </fill>
    <fill>
      <patternFill patternType="solid">
        <fgColor indexed="22"/>
        <bgColor indexed="64"/>
      </patternFill>
    </fill>
    <fill>
      <patternFill patternType="solid">
        <fgColor indexed="44"/>
        <bgColor indexed="64"/>
      </patternFill>
    </fill>
    <fill>
      <patternFill patternType="solid">
        <fgColor indexed="52"/>
        <bgColor indexed="64"/>
      </patternFill>
    </fill>
    <fill>
      <patternFill patternType="solid">
        <fgColor indexed="14"/>
        <bgColor indexed="64"/>
      </patternFill>
    </fill>
    <fill>
      <patternFill patternType="solid">
        <fgColor indexed="65"/>
        <bgColor indexed="64"/>
      </patternFill>
    </fill>
    <fill>
      <patternFill patternType="solid">
        <fgColor indexed="42"/>
        <bgColor indexed="64"/>
      </patternFill>
    </fill>
    <fill>
      <patternFill patternType="solid">
        <fgColor indexed="57"/>
        <bgColor indexed="64"/>
      </patternFill>
    </fill>
    <fill>
      <patternFill patternType="solid">
        <fgColor theme="9" tint="0.79998168889431442"/>
        <bgColor indexed="64"/>
      </patternFill>
    </fill>
    <fill>
      <patternFill patternType="solid">
        <fgColor rgb="FFCCCCCC"/>
        <bgColor indexed="64"/>
      </patternFill>
    </fill>
    <fill>
      <patternFill patternType="solid">
        <fgColor rgb="FFFFFFCC"/>
        <bgColor indexed="64"/>
      </patternFill>
    </fill>
    <fill>
      <patternFill patternType="solid">
        <fgColor rgb="FFFFFF00"/>
        <bgColor indexed="64"/>
      </patternFill>
    </fill>
    <fill>
      <patternFill patternType="solid">
        <fgColor indexed="13"/>
        <bgColor indexed="64"/>
      </patternFill>
    </fill>
    <fill>
      <patternFill patternType="solid">
        <fgColor indexed="47"/>
        <bgColor indexed="64"/>
      </patternFill>
    </fill>
    <fill>
      <patternFill patternType="solid">
        <fgColor indexed="15"/>
        <bgColor indexed="64"/>
      </patternFill>
    </fill>
    <fill>
      <patternFill patternType="solid">
        <fgColor rgb="FFC00000"/>
        <bgColor indexed="64"/>
      </patternFill>
    </fill>
    <fill>
      <patternFill patternType="solid">
        <fgColor rgb="FF00FF00"/>
        <bgColor indexed="64"/>
      </patternFill>
    </fill>
  </fills>
  <borders count="91">
    <border>
      <left/>
      <right/>
      <top/>
      <bottom/>
      <diagonal/>
    </border>
    <border>
      <left style="thin">
        <color indexed="64"/>
      </left>
      <right style="thin">
        <color indexed="15"/>
      </right>
      <top style="thin">
        <color indexed="64"/>
      </top>
      <bottom style="thin">
        <color indexed="15"/>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41"/>
      </right>
      <top style="thin">
        <color indexed="64"/>
      </top>
      <bottom style="thin">
        <color indexed="4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bottom/>
      <diagonal/>
    </border>
    <border>
      <left/>
      <right style="thin">
        <color indexed="64"/>
      </right>
      <top/>
      <bottom/>
      <diagonal/>
    </border>
    <border>
      <left style="thin">
        <color indexed="64"/>
      </left>
      <right/>
      <top style="medium">
        <color indexed="64"/>
      </top>
      <bottom/>
      <diagonal/>
    </border>
    <border>
      <left/>
      <right style="medium">
        <color indexed="64"/>
      </right>
      <top style="medium">
        <color indexed="64"/>
      </top>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medium">
        <color indexed="64"/>
      </right>
      <top style="medium">
        <color indexed="64"/>
      </top>
      <bottom style="hair">
        <color indexed="64"/>
      </bottom>
      <diagonal/>
    </border>
    <border>
      <left/>
      <right style="thin">
        <color indexed="64"/>
      </right>
      <top style="hair">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dotted">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diagonal/>
    </border>
  </borders>
  <cellStyleXfs count="13">
    <xf numFmtId="0" fontId="0" fillId="0" borderId="0"/>
    <xf numFmtId="165" fontId="2" fillId="0" borderId="0" applyFont="0" applyFill="0" applyBorder="0" applyAlignment="0" applyProtection="0"/>
    <xf numFmtId="167" fontId="2" fillId="0" borderId="0" applyFont="0" applyFill="0" applyBorder="0" applyAlignment="0" applyProtection="0"/>
    <xf numFmtId="0" fontId="2" fillId="0" borderId="0"/>
    <xf numFmtId="37" fontId="12" fillId="0" borderId="0"/>
    <xf numFmtId="9" fontId="2" fillId="0" borderId="0" applyFont="0" applyFill="0" applyBorder="0" applyAlignment="0" applyProtection="0"/>
    <xf numFmtId="9" fontId="13" fillId="0" borderId="0" applyFont="0" applyFill="0" applyBorder="0" applyAlignment="0" applyProtection="0"/>
    <xf numFmtId="0" fontId="1" fillId="0" borderId="0"/>
    <xf numFmtId="0" fontId="2" fillId="0" borderId="0"/>
    <xf numFmtId="0" fontId="53" fillId="0" borderId="0" applyNumberFormat="0" applyFill="0" applyBorder="0" applyAlignment="0" applyProtection="0">
      <alignment vertical="top"/>
      <protection locked="0"/>
    </xf>
    <xf numFmtId="0" fontId="53" fillId="0" borderId="0" applyNumberFormat="0" applyFill="0" applyBorder="0" applyAlignment="0" applyProtection="0"/>
    <xf numFmtId="0" fontId="56" fillId="0" borderId="0" applyNumberFormat="0" applyFill="0" applyBorder="0" applyAlignment="0" applyProtection="0">
      <alignment vertical="top"/>
      <protection locked="0"/>
    </xf>
    <xf numFmtId="164" fontId="67" fillId="0" borderId="0" applyFont="0" applyFill="0" applyBorder="0" applyAlignment="0" applyProtection="0"/>
  </cellStyleXfs>
  <cellXfs count="530">
    <xf numFmtId="0" fontId="0" fillId="0" borderId="0" xfId="0"/>
    <xf numFmtId="0" fontId="3" fillId="2" borderId="0" xfId="3" applyFont="1" applyFill="1" applyProtection="1">
      <protection hidden="1"/>
    </xf>
    <xf numFmtId="0" fontId="4" fillId="2" borderId="0" xfId="3" applyFont="1" applyFill="1" applyProtection="1">
      <protection hidden="1"/>
    </xf>
    <xf numFmtId="0" fontId="5" fillId="2" borderId="0" xfId="3" applyFont="1" applyFill="1" applyAlignment="1" applyProtection="1">
      <alignment vertical="top"/>
      <protection hidden="1"/>
    </xf>
    <xf numFmtId="0" fontId="6" fillId="2" borderId="0" xfId="3" applyFont="1" applyFill="1" applyProtection="1">
      <protection hidden="1"/>
    </xf>
    <xf numFmtId="168" fontId="4" fillId="2" borderId="0" xfId="3" applyNumberFormat="1" applyFont="1" applyFill="1" applyProtection="1">
      <protection hidden="1"/>
    </xf>
    <xf numFmtId="0" fontId="6" fillId="2" borderId="0" xfId="3" applyFont="1" applyFill="1" applyAlignment="1" applyProtection="1">
      <alignment horizontal="right"/>
      <protection hidden="1"/>
    </xf>
    <xf numFmtId="0" fontId="8" fillId="2" borderId="0" xfId="3" applyFont="1" applyFill="1" applyProtection="1">
      <protection hidden="1"/>
    </xf>
    <xf numFmtId="0" fontId="9" fillId="2" borderId="0" xfId="3" applyFont="1" applyFill="1" applyProtection="1">
      <protection hidden="1"/>
    </xf>
    <xf numFmtId="171" fontId="6" fillId="0" borderId="1" xfId="1" applyNumberFormat="1" applyFont="1" applyBorder="1" applyProtection="1">
      <protection hidden="1"/>
    </xf>
    <xf numFmtId="10" fontId="4" fillId="2" borderId="0" xfId="5" applyNumberFormat="1" applyFont="1" applyFill="1" applyAlignment="1" applyProtection="1">
      <alignment horizontal="center"/>
      <protection hidden="1"/>
    </xf>
    <xf numFmtId="0" fontId="6" fillId="3" borderId="2" xfId="3" applyFont="1" applyFill="1" applyBorder="1" applyAlignment="1" applyProtection="1">
      <alignment horizontal="center"/>
      <protection hidden="1"/>
    </xf>
    <xf numFmtId="0" fontId="6" fillId="3" borderId="3" xfId="3" applyFont="1" applyFill="1" applyBorder="1" applyAlignment="1" applyProtection="1">
      <alignment horizontal="center"/>
      <protection hidden="1"/>
    </xf>
    <xf numFmtId="168" fontId="4" fillId="3" borderId="3" xfId="3" applyNumberFormat="1" applyFont="1" applyFill="1" applyBorder="1" applyProtection="1">
      <protection hidden="1"/>
    </xf>
    <xf numFmtId="10" fontId="6" fillId="3" borderId="3" xfId="5" applyNumberFormat="1" applyFont="1" applyFill="1" applyBorder="1" applyAlignment="1" applyProtection="1">
      <alignment horizontal="center"/>
      <protection hidden="1"/>
    </xf>
    <xf numFmtId="0" fontId="6" fillId="3" borderId="4" xfId="3" applyFont="1" applyFill="1" applyBorder="1" applyAlignment="1" applyProtection="1">
      <alignment horizontal="center"/>
      <protection hidden="1"/>
    </xf>
    <xf numFmtId="0" fontId="6" fillId="4" borderId="5" xfId="3" applyFont="1" applyFill="1" applyBorder="1" applyAlignment="1" applyProtection="1">
      <alignment horizontal="centerContinuous"/>
      <protection hidden="1"/>
    </xf>
    <xf numFmtId="0" fontId="6" fillId="4" borderId="6" xfId="3" applyFont="1" applyFill="1" applyBorder="1" applyAlignment="1" applyProtection="1">
      <alignment horizontal="centerContinuous"/>
      <protection hidden="1"/>
    </xf>
    <xf numFmtId="168" fontId="4" fillId="4" borderId="6" xfId="3" applyNumberFormat="1" applyFont="1" applyFill="1" applyBorder="1" applyAlignment="1" applyProtection="1">
      <alignment horizontal="centerContinuous"/>
      <protection hidden="1"/>
    </xf>
    <xf numFmtId="10" fontId="6" fillId="4" borderId="6" xfId="5" applyNumberFormat="1" applyFont="1" applyFill="1" applyBorder="1" applyAlignment="1" applyProtection="1">
      <alignment horizontal="centerContinuous"/>
      <protection hidden="1"/>
    </xf>
    <xf numFmtId="0" fontId="6" fillId="4" borderId="7" xfId="3" applyFont="1" applyFill="1" applyBorder="1" applyAlignment="1" applyProtection="1">
      <alignment horizontal="centerContinuous"/>
      <protection hidden="1"/>
    </xf>
    <xf numFmtId="171" fontId="4" fillId="2" borderId="8" xfId="1" applyNumberFormat="1" applyFont="1" applyFill="1" applyBorder="1" applyProtection="1">
      <protection hidden="1"/>
    </xf>
    <xf numFmtId="0" fontId="8" fillId="2" borderId="0" xfId="3" applyFont="1" applyFill="1" applyAlignment="1" applyProtection="1">
      <alignment horizontal="right"/>
      <protection hidden="1"/>
    </xf>
    <xf numFmtId="0" fontId="4" fillId="0" borderId="10" xfId="3" applyFont="1" applyBorder="1" applyProtection="1">
      <protection hidden="1"/>
    </xf>
    <xf numFmtId="0" fontId="4" fillId="0" borderId="11" xfId="3" applyFont="1" applyBorder="1" applyProtection="1">
      <protection hidden="1"/>
    </xf>
    <xf numFmtId="168" fontId="4" fillId="0" borderId="11" xfId="3" applyNumberFormat="1" applyFont="1" applyBorder="1" applyProtection="1">
      <protection hidden="1"/>
    </xf>
    <xf numFmtId="10" fontId="4" fillId="0" borderId="11" xfId="5" applyNumberFormat="1" applyFont="1" applyBorder="1" applyAlignment="1" applyProtection="1">
      <alignment horizontal="center"/>
      <protection hidden="1"/>
    </xf>
    <xf numFmtId="169" fontId="4" fillId="0" borderId="13" xfId="3" applyNumberFormat="1" applyFont="1" applyBorder="1" applyProtection="1">
      <protection hidden="1"/>
    </xf>
    <xf numFmtId="0" fontId="6" fillId="4" borderId="14" xfId="3" applyFont="1" applyFill="1" applyBorder="1" applyAlignment="1" applyProtection="1">
      <alignment horizontal="centerContinuous"/>
      <protection hidden="1"/>
    </xf>
    <xf numFmtId="0" fontId="4" fillId="4" borderId="15" xfId="3" applyFont="1" applyFill="1" applyBorder="1" applyAlignment="1" applyProtection="1">
      <alignment horizontal="centerContinuous"/>
      <protection hidden="1"/>
    </xf>
    <xf numFmtId="168" fontId="4" fillId="4" borderId="15" xfId="3" applyNumberFormat="1" applyFont="1" applyFill="1" applyBorder="1" applyAlignment="1" applyProtection="1">
      <alignment horizontal="centerContinuous"/>
      <protection hidden="1"/>
    </xf>
    <xf numFmtId="10" fontId="4" fillId="4" borderId="15" xfId="5" applyNumberFormat="1" applyFont="1" applyFill="1" applyBorder="1" applyAlignment="1" applyProtection="1">
      <alignment horizontal="centerContinuous"/>
      <protection hidden="1"/>
    </xf>
    <xf numFmtId="169" fontId="4" fillId="4" borderId="16" xfId="3" applyNumberFormat="1" applyFont="1" applyFill="1" applyBorder="1" applyAlignment="1" applyProtection="1">
      <alignment horizontal="centerContinuous"/>
      <protection hidden="1"/>
    </xf>
    <xf numFmtId="0" fontId="4" fillId="0" borderId="17" xfId="3" applyFont="1" applyBorder="1" applyProtection="1">
      <protection hidden="1"/>
    </xf>
    <xf numFmtId="168" fontId="4" fillId="0" borderId="17" xfId="3" applyNumberFormat="1" applyFont="1" applyBorder="1" applyProtection="1">
      <protection hidden="1"/>
    </xf>
    <xf numFmtId="10" fontId="4" fillId="0" borderId="17" xfId="5" applyNumberFormat="1" applyFont="1" applyBorder="1" applyAlignment="1" applyProtection="1">
      <alignment horizontal="center"/>
      <protection hidden="1"/>
    </xf>
    <xf numFmtId="0" fontId="4" fillId="0" borderId="18" xfId="3" applyFont="1" applyBorder="1" applyProtection="1">
      <protection hidden="1"/>
    </xf>
    <xf numFmtId="168" fontId="4" fillId="0" borderId="18" xfId="3" applyNumberFormat="1" applyFont="1" applyBorder="1" applyProtection="1">
      <protection hidden="1"/>
    </xf>
    <xf numFmtId="10" fontId="4" fillId="0" borderId="18" xfId="5" applyNumberFormat="1" applyFont="1" applyBorder="1" applyAlignment="1" applyProtection="1">
      <alignment horizontal="center"/>
      <protection hidden="1"/>
    </xf>
    <xf numFmtId="169" fontId="4" fillId="0" borderId="19" xfId="3" applyNumberFormat="1" applyFont="1" applyBorder="1" applyProtection="1">
      <protection hidden="1"/>
    </xf>
    <xf numFmtId="0" fontId="4" fillId="0" borderId="20" xfId="3" applyFont="1" applyBorder="1" applyProtection="1">
      <protection hidden="1"/>
    </xf>
    <xf numFmtId="168" fontId="4" fillId="0" borderId="20" xfId="3" applyNumberFormat="1" applyFont="1" applyBorder="1" applyProtection="1">
      <protection hidden="1"/>
    </xf>
    <xf numFmtId="10" fontId="4" fillId="0" borderId="20" xfId="5" applyNumberFormat="1" applyFont="1" applyBorder="1" applyAlignment="1" applyProtection="1">
      <alignment horizontal="center"/>
      <protection hidden="1"/>
    </xf>
    <xf numFmtId="169" fontId="4" fillId="0" borderId="21" xfId="3" applyNumberFormat="1" applyFont="1" applyBorder="1" applyProtection="1">
      <protection hidden="1"/>
    </xf>
    <xf numFmtId="0" fontId="4" fillId="0" borderId="22" xfId="3" applyFont="1" applyBorder="1" applyProtection="1">
      <protection hidden="1"/>
    </xf>
    <xf numFmtId="168" fontId="4" fillId="0" borderId="22" xfId="3" applyNumberFormat="1" applyFont="1" applyBorder="1" applyProtection="1">
      <protection hidden="1"/>
    </xf>
    <xf numFmtId="10" fontId="4" fillId="0" borderId="22" xfId="5" applyNumberFormat="1" applyFont="1" applyBorder="1" applyAlignment="1" applyProtection="1">
      <alignment horizontal="center"/>
      <protection hidden="1"/>
    </xf>
    <xf numFmtId="173" fontId="13" fillId="6" borderId="0" xfId="4" applyNumberFormat="1" applyFont="1" applyFill="1"/>
    <xf numFmtId="37" fontId="13" fillId="0" borderId="0" xfId="4" applyFont="1"/>
    <xf numFmtId="37" fontId="13" fillId="6" borderId="0" xfId="4" applyFont="1" applyFill="1"/>
    <xf numFmtId="37" fontId="13" fillId="0" borderId="0" xfId="4" quotePrefix="1" applyFont="1"/>
    <xf numFmtId="49" fontId="13" fillId="0" borderId="0" xfId="4" applyNumberFormat="1" applyFont="1"/>
    <xf numFmtId="37" fontId="19" fillId="0" borderId="23" xfId="4" applyFont="1" applyBorder="1" applyAlignment="1">
      <alignment horizontal="center" vertical="top"/>
    </xf>
    <xf numFmtId="37" fontId="19" fillId="0" borderId="24" xfId="4" applyFont="1" applyBorder="1" applyAlignment="1">
      <alignment horizontal="center" vertical="top"/>
    </xf>
    <xf numFmtId="37" fontId="19" fillId="0" borderId="25" xfId="4" applyFont="1" applyBorder="1" applyAlignment="1">
      <alignment horizontal="center" vertical="top"/>
    </xf>
    <xf numFmtId="37" fontId="13" fillId="7" borderId="0" xfId="4" applyFont="1" applyFill="1"/>
    <xf numFmtId="37" fontId="13" fillId="7" borderId="26" xfId="4" applyFont="1" applyFill="1" applyBorder="1"/>
    <xf numFmtId="37" fontId="19" fillId="0" borderId="27" xfId="4" applyFont="1" applyBorder="1" applyAlignment="1">
      <alignment horizontal="center" vertical="top"/>
    </xf>
    <xf numFmtId="37" fontId="13" fillId="8" borderId="28" xfId="4" applyFont="1" applyFill="1" applyBorder="1" applyAlignment="1">
      <alignment horizontal="left"/>
    </xf>
    <xf numFmtId="37" fontId="13" fillId="8" borderId="24" xfId="4" applyFont="1" applyFill="1" applyBorder="1" applyAlignment="1">
      <alignment horizontal="left"/>
    </xf>
    <xf numFmtId="37" fontId="13" fillId="8" borderId="25" xfId="4" applyFont="1" applyFill="1" applyBorder="1" applyAlignment="1">
      <alignment horizontal="left"/>
    </xf>
    <xf numFmtId="37" fontId="13" fillId="8" borderId="29" xfId="4" applyFont="1" applyFill="1" applyBorder="1" applyAlignment="1">
      <alignment horizontal="left"/>
    </xf>
    <xf numFmtId="171" fontId="24" fillId="0" borderId="30" xfId="1" applyNumberFormat="1" applyFont="1" applyBorder="1"/>
    <xf numFmtId="37" fontId="17" fillId="8" borderId="31" xfId="4" applyFont="1" applyFill="1" applyBorder="1" applyAlignment="1">
      <alignment horizontal="left"/>
    </xf>
    <xf numFmtId="37" fontId="13" fillId="8" borderId="32" xfId="4" applyFont="1" applyFill="1" applyBorder="1" applyAlignment="1">
      <alignment horizontal="left"/>
    </xf>
    <xf numFmtId="37" fontId="13" fillId="8" borderId="33" xfId="4" applyFont="1" applyFill="1" applyBorder="1" applyAlignment="1">
      <alignment horizontal="left"/>
    </xf>
    <xf numFmtId="37" fontId="19" fillId="8" borderId="34" xfId="4" quotePrefix="1" applyFont="1" applyFill="1" applyBorder="1" applyAlignment="1">
      <alignment horizontal="left"/>
    </xf>
    <xf numFmtId="37" fontId="19" fillId="0" borderId="32" xfId="4" applyFont="1" applyBorder="1" applyAlignment="1">
      <alignment horizontal="left"/>
    </xf>
    <xf numFmtId="37" fontId="13" fillId="0" borderId="32" xfId="4" applyFont="1" applyBorder="1" applyAlignment="1">
      <alignment horizontal="left"/>
    </xf>
    <xf numFmtId="37" fontId="13" fillId="2" borderId="32" xfId="4" applyFont="1" applyFill="1" applyBorder="1" applyAlignment="1">
      <alignment horizontal="center"/>
    </xf>
    <xf numFmtId="37" fontId="13" fillId="2" borderId="33" xfId="4" applyFont="1" applyFill="1" applyBorder="1" applyAlignment="1">
      <alignment horizontal="center"/>
    </xf>
    <xf numFmtId="37" fontId="17" fillId="0" borderId="23" xfId="4" applyFont="1" applyBorder="1" applyAlignment="1">
      <alignment horizontal="left"/>
    </xf>
    <xf numFmtId="0" fontId="26" fillId="0" borderId="24" xfId="4" applyNumberFormat="1" applyFont="1" applyBorder="1" applyAlignment="1">
      <alignment horizontal="center"/>
    </xf>
    <xf numFmtId="0" fontId="26" fillId="0" borderId="25" xfId="4" applyNumberFormat="1" applyFont="1" applyBorder="1" applyAlignment="1">
      <alignment horizontal="center"/>
    </xf>
    <xf numFmtId="0" fontId="17" fillId="0" borderId="28" xfId="4" applyNumberFormat="1" applyFont="1" applyBorder="1" applyAlignment="1">
      <alignment horizontal="left"/>
    </xf>
    <xf numFmtId="0" fontId="17" fillId="0" borderId="24" xfId="4" applyNumberFormat="1" applyFont="1" applyBorder="1" applyAlignment="1">
      <alignment horizontal="center"/>
    </xf>
    <xf numFmtId="0" fontId="17" fillId="0" borderId="25" xfId="4" applyNumberFormat="1" applyFont="1" applyBorder="1" applyAlignment="1">
      <alignment horizontal="center"/>
    </xf>
    <xf numFmtId="37" fontId="17" fillId="0" borderId="28" xfId="4" applyFont="1" applyBorder="1" applyAlignment="1">
      <alignment horizontal="left"/>
    </xf>
    <xf numFmtId="37" fontId="13" fillId="0" borderId="24" xfId="4" applyFont="1" applyBorder="1" applyAlignment="1">
      <alignment horizontal="center"/>
    </xf>
    <xf numFmtId="37" fontId="13" fillId="0" borderId="29" xfId="4" applyFont="1" applyBorder="1" applyAlignment="1">
      <alignment horizontal="center"/>
    </xf>
    <xf numFmtId="37" fontId="27" fillId="0" borderId="35" xfId="4" applyFont="1" applyBorder="1" applyAlignment="1">
      <alignment horizontal="left"/>
    </xf>
    <xf numFmtId="0" fontId="26" fillId="0" borderId="36" xfId="4" applyNumberFormat="1" applyFont="1" applyBorder="1" applyAlignment="1">
      <alignment horizontal="center"/>
    </xf>
    <xf numFmtId="0" fontId="26" fillId="0" borderId="37" xfId="4" applyNumberFormat="1" applyFont="1" applyBorder="1" applyAlignment="1">
      <alignment horizontal="center"/>
    </xf>
    <xf numFmtId="0" fontId="26" fillId="0" borderId="38" xfId="4" applyNumberFormat="1" applyFont="1" applyBorder="1" applyAlignment="1">
      <alignment horizontal="center"/>
    </xf>
    <xf numFmtId="37" fontId="13" fillId="0" borderId="38" xfId="4" applyFont="1" applyBorder="1" applyAlignment="1">
      <alignment horizontal="center"/>
    </xf>
    <xf numFmtId="37" fontId="17" fillId="0" borderId="34" xfId="4" applyFont="1" applyBorder="1" applyAlignment="1">
      <alignment horizontal="left"/>
    </xf>
    <xf numFmtId="0" fontId="26" fillId="0" borderId="32" xfId="4" applyNumberFormat="1" applyFont="1" applyBorder="1" applyAlignment="1">
      <alignment horizontal="center"/>
    </xf>
    <xf numFmtId="0" fontId="26" fillId="0" borderId="39" xfId="4" applyNumberFormat="1" applyFont="1" applyBorder="1" applyAlignment="1">
      <alignment horizontal="center"/>
    </xf>
    <xf numFmtId="0" fontId="17" fillId="0" borderId="31" xfId="4" applyNumberFormat="1" applyFont="1" applyBorder="1" applyAlignment="1">
      <alignment horizontal="left"/>
    </xf>
    <xf numFmtId="0" fontId="17" fillId="0" borderId="32" xfId="4" applyNumberFormat="1" applyFont="1" applyBorder="1" applyAlignment="1">
      <alignment horizontal="center"/>
    </xf>
    <xf numFmtId="0" fontId="17" fillId="0" borderId="39" xfId="4" applyNumberFormat="1" applyFont="1" applyBorder="1" applyAlignment="1">
      <alignment horizontal="center"/>
    </xf>
    <xf numFmtId="0" fontId="17" fillId="8" borderId="31" xfId="4" applyNumberFormat="1" applyFont="1" applyFill="1" applyBorder="1" applyAlignment="1">
      <alignment horizontal="left"/>
    </xf>
    <xf numFmtId="0" fontId="26" fillId="8" borderId="32" xfId="4" applyNumberFormat="1" applyFont="1" applyFill="1" applyBorder="1" applyAlignment="1">
      <alignment horizontal="center"/>
    </xf>
    <xf numFmtId="37" fontId="17" fillId="0" borderId="31" xfId="4" applyFont="1" applyBorder="1" applyAlignment="1">
      <alignment horizontal="left"/>
    </xf>
    <xf numFmtId="37" fontId="13" fillId="0" borderId="32" xfId="4" applyFont="1" applyBorder="1" applyAlignment="1">
      <alignment horizontal="center"/>
    </xf>
    <xf numFmtId="0" fontId="17" fillId="8" borderId="38" xfId="4" applyNumberFormat="1" applyFont="1" applyFill="1" applyBorder="1" applyAlignment="1">
      <alignment horizontal="left"/>
    </xf>
    <xf numFmtId="0" fontId="26" fillId="8" borderId="36" xfId="4" applyNumberFormat="1" applyFont="1" applyFill="1" applyBorder="1" applyAlignment="1">
      <alignment horizontal="center"/>
    </xf>
    <xf numFmtId="0" fontId="26" fillId="8" borderId="37" xfId="4" applyNumberFormat="1" applyFont="1" applyFill="1" applyBorder="1" applyAlignment="1">
      <alignment horizontal="center"/>
    </xf>
    <xf numFmtId="0" fontId="26" fillId="8" borderId="38" xfId="4" applyNumberFormat="1" applyFont="1" applyFill="1" applyBorder="1" applyAlignment="1">
      <alignment horizontal="center"/>
    </xf>
    <xf numFmtId="37" fontId="23" fillId="0" borderId="38" xfId="4" applyFont="1" applyBorder="1" applyAlignment="1">
      <alignment horizontal="left"/>
    </xf>
    <xf numFmtId="1" fontId="29" fillId="0" borderId="36" xfId="4" applyNumberFormat="1" applyFont="1" applyBorder="1" applyAlignment="1">
      <alignment horizontal="center"/>
    </xf>
    <xf numFmtId="1" fontId="29" fillId="2" borderId="36" xfId="4" applyNumberFormat="1" applyFont="1" applyFill="1" applyBorder="1" applyAlignment="1">
      <alignment horizontal="center"/>
    </xf>
    <xf numFmtId="1" fontId="29" fillId="2" borderId="40" xfId="4" applyNumberFormat="1" applyFont="1" applyFill="1" applyBorder="1" applyAlignment="1">
      <alignment horizontal="center"/>
    </xf>
    <xf numFmtId="0" fontId="24" fillId="8" borderId="32" xfId="4" applyNumberFormat="1" applyFont="1" applyFill="1" applyBorder="1" applyAlignment="1">
      <alignment horizontal="left"/>
    </xf>
    <xf numFmtId="0" fontId="17" fillId="8" borderId="32" xfId="4" applyNumberFormat="1" applyFont="1" applyFill="1" applyBorder="1" applyAlignment="1">
      <alignment horizontal="left"/>
    </xf>
    <xf numFmtId="37" fontId="23" fillId="8" borderId="32" xfId="4" applyFont="1" applyFill="1" applyBorder="1" applyAlignment="1">
      <alignment horizontal="left"/>
    </xf>
    <xf numFmtId="1" fontId="25" fillId="8" borderId="41" xfId="4" applyNumberFormat="1" applyFont="1" applyFill="1" applyBorder="1" applyAlignment="1">
      <alignment horizontal="center"/>
    </xf>
    <xf numFmtId="0" fontId="24" fillId="0" borderId="0" xfId="4" applyNumberFormat="1" applyFont="1" applyAlignment="1">
      <alignment horizontal="left"/>
    </xf>
    <xf numFmtId="0" fontId="26" fillId="0" borderId="0" xfId="4" applyNumberFormat="1" applyFont="1" applyAlignment="1">
      <alignment horizontal="center"/>
    </xf>
    <xf numFmtId="0" fontId="17" fillId="0" borderId="0" xfId="4" applyNumberFormat="1" applyFont="1" applyAlignment="1">
      <alignment horizontal="left"/>
    </xf>
    <xf numFmtId="37" fontId="23" fillId="0" borderId="0" xfId="4" applyFont="1" applyAlignment="1">
      <alignment horizontal="left"/>
    </xf>
    <xf numFmtId="1" fontId="25" fillId="0" borderId="12" xfId="4" applyNumberFormat="1" applyFont="1" applyBorder="1" applyAlignment="1">
      <alignment horizontal="center"/>
    </xf>
    <xf numFmtId="0" fontId="24" fillId="8" borderId="36" xfId="4" applyNumberFormat="1" applyFont="1" applyFill="1" applyBorder="1" applyAlignment="1">
      <alignment horizontal="left"/>
    </xf>
    <xf numFmtId="0" fontId="17" fillId="8" borderId="36" xfId="4" applyNumberFormat="1" applyFont="1" applyFill="1" applyBorder="1" applyAlignment="1">
      <alignment horizontal="left"/>
    </xf>
    <xf numFmtId="37" fontId="23" fillId="8" borderId="36" xfId="4" applyFont="1" applyFill="1" applyBorder="1" applyAlignment="1">
      <alignment horizontal="left"/>
    </xf>
    <xf numFmtId="37" fontId="13" fillId="0" borderId="28" xfId="4" applyFont="1" applyBorder="1" applyAlignment="1">
      <alignment horizontal="left"/>
    </xf>
    <xf numFmtId="37" fontId="13" fillId="0" borderId="24" xfId="4" quotePrefix="1" applyFont="1" applyBorder="1" applyAlignment="1">
      <alignment horizontal="left"/>
    </xf>
    <xf numFmtId="37" fontId="13" fillId="0" borderId="25" xfId="4" quotePrefix="1" applyFont="1" applyBorder="1" applyAlignment="1">
      <alignment horizontal="left"/>
    </xf>
    <xf numFmtId="37" fontId="23" fillId="0" borderId="24" xfId="4" applyFont="1" applyBorder="1" applyAlignment="1">
      <alignment horizontal="left"/>
    </xf>
    <xf numFmtId="37" fontId="13" fillId="0" borderId="42" xfId="4" applyFont="1" applyBorder="1" applyAlignment="1">
      <alignment horizontal="left"/>
    </xf>
    <xf numFmtId="37" fontId="21" fillId="0" borderId="0" xfId="4" applyFont="1" applyAlignment="1">
      <alignment horizontal="center"/>
    </xf>
    <xf numFmtId="37" fontId="21" fillId="0" borderId="27" xfId="4" applyFont="1" applyBorder="1" applyAlignment="1">
      <alignment horizontal="center"/>
    </xf>
    <xf numFmtId="37" fontId="21" fillId="0" borderId="42" xfId="4" applyFont="1" applyBorder="1" applyAlignment="1">
      <alignment horizontal="center"/>
    </xf>
    <xf numFmtId="37" fontId="13" fillId="0" borderId="38" xfId="4" applyFont="1" applyBorder="1"/>
    <xf numFmtId="37" fontId="13" fillId="0" borderId="36" xfId="4" applyFont="1" applyBorder="1"/>
    <xf numFmtId="37" fontId="13" fillId="0" borderId="37" xfId="4" applyFont="1" applyBorder="1"/>
    <xf numFmtId="37" fontId="13" fillId="0" borderId="43" xfId="4" applyFont="1" applyBorder="1"/>
    <xf numFmtId="37" fontId="13" fillId="0" borderId="44" xfId="4" applyFont="1" applyBorder="1"/>
    <xf numFmtId="37" fontId="13" fillId="0" borderId="45" xfId="4" applyFont="1" applyBorder="1"/>
    <xf numFmtId="37" fontId="17" fillId="0" borderId="31" xfId="4" applyFont="1" applyBorder="1"/>
    <xf numFmtId="37" fontId="13" fillId="0" borderId="32" xfId="4" applyFont="1" applyBorder="1"/>
    <xf numFmtId="37" fontId="33" fillId="0" borderId="32" xfId="4" applyFont="1" applyBorder="1" applyAlignment="1">
      <alignment horizontal="center" vertical="center"/>
    </xf>
    <xf numFmtId="37" fontId="25" fillId="0" borderId="32" xfId="4" applyFont="1" applyBorder="1" applyAlignment="1">
      <alignment horizontal="center" vertical="center"/>
    </xf>
    <xf numFmtId="37" fontId="34" fillId="0" borderId="32" xfId="4" applyFont="1" applyBorder="1" applyAlignment="1">
      <alignment horizontal="left"/>
    </xf>
    <xf numFmtId="37" fontId="34" fillId="0" borderId="33" xfId="4" applyFont="1" applyBorder="1" applyAlignment="1">
      <alignment horizontal="left"/>
    </xf>
    <xf numFmtId="37" fontId="23" fillId="0" borderId="31" xfId="4" applyFont="1" applyBorder="1" applyAlignment="1">
      <alignment horizontal="left" vertical="center"/>
    </xf>
    <xf numFmtId="37" fontId="25" fillId="0" borderId="39" xfId="4" applyFont="1" applyBorder="1" applyAlignment="1">
      <alignment horizontal="center" vertical="center"/>
    </xf>
    <xf numFmtId="37" fontId="23" fillId="0" borderId="0" xfId="4" applyFont="1" applyAlignment="1">
      <alignment horizontal="left" vertical="center"/>
    </xf>
    <xf numFmtId="37" fontId="25" fillId="0" borderId="0" xfId="4" applyFont="1" applyAlignment="1">
      <alignment horizontal="center" vertical="center"/>
    </xf>
    <xf numFmtId="37" fontId="25" fillId="0" borderId="26" xfId="4" applyFont="1" applyBorder="1" applyAlignment="1">
      <alignment horizontal="center" vertical="center"/>
    </xf>
    <xf numFmtId="37" fontId="13" fillId="0" borderId="46" xfId="4" applyFont="1" applyBorder="1"/>
    <xf numFmtId="37" fontId="13" fillId="0" borderId="47" xfId="4" applyFont="1" applyBorder="1"/>
    <xf numFmtId="37" fontId="33" fillId="0" borderId="47" xfId="4" applyFont="1" applyBorder="1" applyAlignment="1">
      <alignment horizontal="center" vertical="center"/>
    </xf>
    <xf numFmtId="37" fontId="25" fillId="0" borderId="47" xfId="4" applyFont="1" applyBorder="1" applyAlignment="1">
      <alignment horizontal="center" vertical="center"/>
    </xf>
    <xf numFmtId="37" fontId="34" fillId="0" borderId="47" xfId="4" applyFont="1" applyBorder="1" applyAlignment="1">
      <alignment horizontal="left"/>
    </xf>
    <xf numFmtId="37" fontId="35" fillId="0" borderId="47" xfId="4" applyFont="1" applyBorder="1" applyAlignment="1">
      <alignment horizontal="left"/>
    </xf>
    <xf numFmtId="37" fontId="35" fillId="0" borderId="48" xfId="4" applyFont="1" applyBorder="1" applyAlignment="1">
      <alignment horizontal="left"/>
    </xf>
    <xf numFmtId="37" fontId="34" fillId="0" borderId="46" xfId="4" applyFont="1" applyBorder="1" applyAlignment="1">
      <alignment horizontal="left"/>
    </xf>
    <xf numFmtId="37" fontId="35" fillId="0" borderId="49" xfId="4" applyFont="1" applyBorder="1" applyAlignment="1">
      <alignment horizontal="left"/>
    </xf>
    <xf numFmtId="37" fontId="36" fillId="8" borderId="8" xfId="4" applyFont="1" applyFill="1" applyBorder="1" applyAlignment="1">
      <alignment horizontal="left" vertical="top"/>
    </xf>
    <xf numFmtId="37" fontId="36" fillId="8" borderId="0" xfId="4" applyFont="1" applyFill="1" applyAlignment="1">
      <alignment horizontal="left" vertical="top"/>
    </xf>
    <xf numFmtId="37" fontId="36" fillId="8" borderId="27" xfId="4" applyFont="1" applyFill="1" applyBorder="1" applyAlignment="1">
      <alignment horizontal="left" vertical="top"/>
    </xf>
    <xf numFmtId="37" fontId="37" fillId="8" borderId="8" xfId="4" quotePrefix="1" applyFont="1" applyFill="1" applyBorder="1" applyAlignment="1">
      <alignment horizontal="left"/>
    </xf>
    <xf numFmtId="37" fontId="38" fillId="8" borderId="0" xfId="4" applyFont="1" applyFill="1" applyAlignment="1">
      <alignment horizontal="center"/>
    </xf>
    <xf numFmtId="37" fontId="39" fillId="8" borderId="0" xfId="4" applyFont="1" applyFill="1" applyAlignment="1">
      <alignment horizontal="left"/>
    </xf>
    <xf numFmtId="37" fontId="13" fillId="8" borderId="26" xfId="4" applyFont="1" applyFill="1" applyBorder="1"/>
    <xf numFmtId="37" fontId="13" fillId="8" borderId="0" xfId="4" applyFont="1" applyFill="1"/>
    <xf numFmtId="37" fontId="36" fillId="8" borderId="0" xfId="4" quotePrefix="1" applyFont="1" applyFill="1" applyAlignment="1">
      <alignment horizontal="left" vertical="top"/>
    </xf>
    <xf numFmtId="37" fontId="36" fillId="8" borderId="27" xfId="4" quotePrefix="1" applyFont="1" applyFill="1" applyBorder="1" applyAlignment="1">
      <alignment horizontal="left" vertical="top"/>
    </xf>
    <xf numFmtId="37" fontId="16" fillId="8" borderId="8" xfId="4" applyFont="1" applyFill="1" applyBorder="1" applyAlignment="1">
      <alignment horizontal="right" vertical="center"/>
    </xf>
    <xf numFmtId="37" fontId="36" fillId="8" borderId="8" xfId="4" applyFont="1" applyFill="1" applyBorder="1" applyAlignment="1">
      <alignment horizontal="left"/>
    </xf>
    <xf numFmtId="37" fontId="39" fillId="8" borderId="50" xfId="4" quotePrefix="1" applyFont="1" applyFill="1" applyBorder="1" applyAlignment="1">
      <alignment horizontal="center"/>
    </xf>
    <xf numFmtId="37" fontId="39" fillId="8" borderId="47" xfId="4" quotePrefix="1" applyFont="1" applyFill="1" applyBorder="1" applyAlignment="1">
      <alignment horizontal="center"/>
    </xf>
    <xf numFmtId="39" fontId="27" fillId="8" borderId="51" xfId="4" quotePrefix="1" applyNumberFormat="1" applyFont="1" applyFill="1" applyBorder="1" applyAlignment="1">
      <alignment horizontal="right"/>
    </xf>
    <xf numFmtId="39" fontId="27" fillId="8" borderId="47" xfId="4" quotePrefix="1" applyNumberFormat="1" applyFont="1" applyFill="1" applyBorder="1" applyAlignment="1">
      <alignment horizontal="right"/>
    </xf>
    <xf numFmtId="39" fontId="27" fillId="8" borderId="49" xfId="4" quotePrefix="1" applyNumberFormat="1" applyFont="1" applyFill="1" applyBorder="1" applyAlignment="1">
      <alignment horizontal="right"/>
    </xf>
    <xf numFmtId="4" fontId="40" fillId="0" borderId="0" xfId="4" applyNumberFormat="1" applyFont="1" applyAlignment="1">
      <alignment horizontal="right"/>
    </xf>
    <xf numFmtId="37" fontId="21" fillId="8" borderId="0" xfId="4" applyFont="1" applyFill="1" applyAlignment="1">
      <alignment horizontal="center"/>
    </xf>
    <xf numFmtId="37" fontId="13" fillId="8" borderId="27" xfId="4" applyFont="1" applyFill="1" applyBorder="1"/>
    <xf numFmtId="4" fontId="17" fillId="0" borderId="0" xfId="4" applyNumberFormat="1" applyFont="1" applyAlignment="1">
      <alignment horizontal="right"/>
    </xf>
    <xf numFmtId="37" fontId="27" fillId="8" borderId="8" xfId="4" applyFont="1" applyFill="1" applyBorder="1" applyAlignment="1">
      <alignment horizontal="left" vertical="top"/>
    </xf>
    <xf numFmtId="37" fontId="21" fillId="8" borderId="27" xfId="4" applyFont="1" applyFill="1" applyBorder="1" applyAlignment="1">
      <alignment horizontal="center"/>
    </xf>
    <xf numFmtId="39" fontId="13" fillId="0" borderId="0" xfId="4" applyNumberFormat="1" applyFont="1"/>
    <xf numFmtId="3" fontId="4" fillId="0" borderId="12" xfId="1" applyNumberFormat="1" applyFont="1" applyBorder="1" applyProtection="1">
      <protection hidden="1"/>
    </xf>
    <xf numFmtId="3" fontId="4" fillId="4" borderId="15" xfId="1" applyNumberFormat="1" applyFont="1" applyFill="1" applyBorder="1" applyAlignment="1" applyProtection="1">
      <alignment horizontal="centerContinuous"/>
      <protection hidden="1"/>
    </xf>
    <xf numFmtId="3" fontId="4" fillId="0" borderId="17" xfId="1" applyNumberFormat="1" applyFont="1" applyBorder="1" applyProtection="1">
      <protection hidden="1"/>
    </xf>
    <xf numFmtId="3" fontId="4" fillId="0" borderId="18" xfId="1" applyNumberFormat="1" applyFont="1" applyBorder="1" applyProtection="1">
      <protection hidden="1"/>
    </xf>
    <xf numFmtId="3" fontId="4" fillId="0" borderId="20" xfId="1" applyNumberFormat="1" applyFont="1" applyBorder="1" applyProtection="1">
      <protection hidden="1"/>
    </xf>
    <xf numFmtId="3" fontId="4" fillId="0" borderId="22" xfId="1" applyNumberFormat="1" applyFont="1" applyBorder="1" applyProtection="1">
      <protection hidden="1"/>
    </xf>
    <xf numFmtId="3" fontId="4" fillId="2" borderId="0" xfId="3" applyNumberFormat="1" applyFont="1" applyFill="1" applyProtection="1">
      <protection hidden="1"/>
    </xf>
    <xf numFmtId="0" fontId="20" fillId="0" borderId="36" xfId="4" applyNumberFormat="1" applyFont="1" applyBorder="1" applyAlignment="1">
      <alignment horizontal="center"/>
    </xf>
    <xf numFmtId="0" fontId="48" fillId="2" borderId="0" xfId="3" applyFont="1" applyFill="1" applyProtection="1">
      <protection hidden="1"/>
    </xf>
    <xf numFmtId="3" fontId="10" fillId="5" borderId="9" xfId="1" applyNumberFormat="1" applyFont="1" applyFill="1" applyBorder="1" applyProtection="1">
      <protection hidden="1"/>
    </xf>
    <xf numFmtId="3" fontId="10" fillId="5" borderId="9" xfId="2" applyNumberFormat="1" applyFont="1" applyFill="1" applyBorder="1" applyProtection="1">
      <protection hidden="1"/>
    </xf>
    <xf numFmtId="3" fontId="46" fillId="5" borderId="9" xfId="2" applyNumberFormat="1" applyFont="1" applyFill="1" applyBorder="1" applyProtection="1">
      <protection hidden="1"/>
    </xf>
    <xf numFmtId="0" fontId="1" fillId="0" borderId="0" xfId="7"/>
    <xf numFmtId="0" fontId="49" fillId="12" borderId="88" xfId="7" applyFont="1" applyFill="1" applyBorder="1" applyAlignment="1">
      <alignment horizontal="center" vertical="center" wrapText="1"/>
    </xf>
    <xf numFmtId="0" fontId="49" fillId="0" borderId="88" xfId="7" applyFont="1" applyBorder="1" applyAlignment="1">
      <alignment vertical="center" wrapText="1"/>
    </xf>
    <xf numFmtId="3" fontId="1" fillId="0" borderId="88" xfId="7" applyNumberFormat="1" applyBorder="1" applyAlignment="1">
      <alignment horizontal="right" vertical="center" wrapText="1"/>
    </xf>
    <xf numFmtId="3" fontId="49" fillId="0" borderId="88" xfId="7" applyNumberFormat="1" applyFont="1" applyBorder="1" applyAlignment="1">
      <alignment horizontal="right" vertical="center" wrapText="1"/>
    </xf>
    <xf numFmtId="3" fontId="50" fillId="0" borderId="88" xfId="7" applyNumberFormat="1" applyFont="1" applyBorder="1" applyAlignment="1">
      <alignment horizontal="right" vertical="center" wrapText="1"/>
    </xf>
    <xf numFmtId="3" fontId="51" fillId="0" borderId="88" xfId="7" applyNumberFormat="1" applyFont="1" applyBorder="1" applyAlignment="1">
      <alignment horizontal="right" vertical="center" wrapText="1"/>
    </xf>
    <xf numFmtId="3" fontId="1" fillId="0" borderId="0" xfId="7" applyNumberFormat="1"/>
    <xf numFmtId="10" fontId="1" fillId="0" borderId="88" xfId="7" applyNumberFormat="1" applyBorder="1" applyAlignment="1">
      <alignment horizontal="center" vertical="center" wrapText="1"/>
    </xf>
    <xf numFmtId="10" fontId="49" fillId="0" borderId="88" xfId="7" applyNumberFormat="1" applyFont="1" applyBorder="1" applyAlignment="1">
      <alignment horizontal="center" vertical="center" wrapText="1"/>
    </xf>
    <xf numFmtId="177" fontId="4" fillId="2" borderId="0" xfId="5" applyNumberFormat="1" applyFont="1" applyFill="1" applyProtection="1">
      <protection hidden="1"/>
    </xf>
    <xf numFmtId="0" fontId="53" fillId="0" borderId="0" xfId="10"/>
    <xf numFmtId="0" fontId="56" fillId="0" borderId="0" xfId="11" applyAlignment="1" applyProtection="1">
      <protection hidden="1"/>
    </xf>
    <xf numFmtId="0" fontId="4" fillId="0" borderId="0" xfId="8" applyFont="1" applyProtection="1">
      <protection hidden="1"/>
    </xf>
    <xf numFmtId="0" fontId="57" fillId="0" borderId="0" xfId="8" applyFont="1" applyProtection="1">
      <protection hidden="1"/>
    </xf>
    <xf numFmtId="0" fontId="58" fillId="0" borderId="0" xfId="8" applyFont="1" applyProtection="1">
      <protection hidden="1"/>
    </xf>
    <xf numFmtId="0" fontId="59" fillId="0" borderId="0" xfId="8" applyFont="1" applyProtection="1">
      <protection hidden="1"/>
    </xf>
    <xf numFmtId="0" fontId="60" fillId="0" borderId="0" xfId="8" applyFont="1" applyProtection="1">
      <protection hidden="1"/>
    </xf>
    <xf numFmtId="0" fontId="6" fillId="0" borderId="41" xfId="8" applyFont="1" applyBorder="1" applyAlignment="1" applyProtection="1">
      <alignment horizontal="center"/>
      <protection hidden="1"/>
    </xf>
    <xf numFmtId="179" fontId="6" fillId="0" borderId="41" xfId="8" applyNumberFormat="1" applyFont="1" applyBorder="1" applyAlignment="1" applyProtection="1">
      <alignment horizontal="center"/>
      <protection hidden="1"/>
    </xf>
    <xf numFmtId="0" fontId="4" fillId="0" borderId="41" xfId="8" applyFont="1" applyBorder="1" applyProtection="1">
      <protection hidden="1"/>
    </xf>
    <xf numFmtId="178" fontId="6" fillId="14" borderId="41" xfId="8" applyNumberFormat="1" applyFont="1" applyFill="1" applyBorder="1" applyAlignment="1" applyProtection="1">
      <alignment horizontal="right"/>
      <protection hidden="1"/>
    </xf>
    <xf numFmtId="178" fontId="11" fillId="14" borderId="41" xfId="8" applyNumberFormat="1" applyFont="1" applyFill="1" applyBorder="1" applyAlignment="1" applyProtection="1">
      <alignment horizontal="right"/>
      <protection hidden="1"/>
    </xf>
    <xf numFmtId="180" fontId="4" fillId="0" borderId="41" xfId="8" applyNumberFormat="1" applyFont="1" applyBorder="1" applyAlignment="1" applyProtection="1">
      <alignment horizontal="right"/>
      <protection hidden="1"/>
    </xf>
    <xf numFmtId="179" fontId="4" fillId="0" borderId="0" xfId="8" applyNumberFormat="1" applyFont="1" applyProtection="1">
      <protection hidden="1"/>
    </xf>
    <xf numFmtId="0" fontId="4" fillId="0" borderId="41" xfId="8" applyFont="1" applyBorder="1" applyAlignment="1" applyProtection="1">
      <alignment horizontal="right"/>
      <protection hidden="1"/>
    </xf>
    <xf numFmtId="0" fontId="4" fillId="0" borderId="0" xfId="8" applyFont="1" applyAlignment="1" applyProtection="1">
      <alignment horizontal="right"/>
      <protection hidden="1"/>
    </xf>
    <xf numFmtId="179" fontId="4" fillId="0" borderId="41" xfId="8" applyNumberFormat="1" applyFont="1" applyBorder="1" applyAlignment="1" applyProtection="1">
      <alignment horizontal="right"/>
      <protection hidden="1"/>
    </xf>
    <xf numFmtId="179" fontId="4" fillId="14" borderId="41" xfId="8" applyNumberFormat="1" applyFont="1" applyFill="1" applyBorder="1" applyAlignment="1" applyProtection="1">
      <alignment horizontal="right"/>
      <protection hidden="1"/>
    </xf>
    <xf numFmtId="0" fontId="4" fillId="6" borderId="41" xfId="8" applyFont="1" applyFill="1" applyBorder="1" applyAlignment="1" applyProtection="1">
      <alignment horizontal="left"/>
      <protection hidden="1"/>
    </xf>
    <xf numFmtId="0" fontId="4" fillId="0" borderId="41" xfId="8" applyFont="1" applyBorder="1" applyAlignment="1" applyProtection="1">
      <alignment horizontal="left"/>
      <protection hidden="1"/>
    </xf>
    <xf numFmtId="179" fontId="4" fillId="14" borderId="41" xfId="8" applyNumberFormat="1" applyFont="1" applyFill="1" applyBorder="1" applyProtection="1">
      <protection hidden="1"/>
    </xf>
    <xf numFmtId="179" fontId="4" fillId="0" borderId="41" xfId="8" applyNumberFormat="1" applyFont="1" applyBorder="1" applyProtection="1">
      <protection hidden="1"/>
    </xf>
    <xf numFmtId="9" fontId="4" fillId="0" borderId="89" xfId="5" applyFont="1" applyBorder="1" applyProtection="1">
      <protection hidden="1"/>
    </xf>
    <xf numFmtId="179" fontId="4" fillId="0" borderId="11" xfId="8" applyNumberFormat="1" applyFont="1" applyBorder="1" applyProtection="1">
      <protection hidden="1"/>
    </xf>
    <xf numFmtId="0" fontId="4" fillId="15" borderId="41" xfId="8" applyFont="1" applyFill="1" applyBorder="1" applyAlignment="1" applyProtection="1">
      <alignment horizontal="left"/>
      <protection hidden="1"/>
    </xf>
    <xf numFmtId="179" fontId="4" fillId="0" borderId="41" xfId="8" applyNumberFormat="1" applyFont="1" applyBorder="1" applyAlignment="1" applyProtection="1">
      <alignment horizontal="left"/>
      <protection hidden="1"/>
    </xf>
    <xf numFmtId="181" fontId="4" fillId="0" borderId="89" xfId="5" applyNumberFormat="1" applyFont="1" applyBorder="1" applyProtection="1">
      <protection hidden="1"/>
    </xf>
    <xf numFmtId="179" fontId="63" fillId="0" borderId="41" xfId="8" applyNumberFormat="1" applyFont="1" applyBorder="1" applyProtection="1">
      <protection hidden="1"/>
    </xf>
    <xf numFmtId="0" fontId="60" fillId="0" borderId="41" xfId="8" applyFont="1" applyBorder="1" applyProtection="1">
      <protection hidden="1"/>
    </xf>
    <xf numFmtId="0" fontId="64" fillId="0" borderId="0" xfId="8" applyFont="1" applyProtection="1">
      <protection hidden="1"/>
    </xf>
    <xf numFmtId="0" fontId="4" fillId="16" borderId="41" xfId="8" applyFont="1" applyFill="1" applyBorder="1" applyAlignment="1" applyProtection="1">
      <alignment horizontal="left"/>
      <protection hidden="1"/>
    </xf>
    <xf numFmtId="181" fontId="4" fillId="0" borderId="41" xfId="5" applyNumberFormat="1" applyFont="1" applyBorder="1" applyProtection="1">
      <protection hidden="1"/>
    </xf>
    <xf numFmtId="0" fontId="4" fillId="0" borderId="55" xfId="8" applyFont="1" applyBorder="1" applyProtection="1">
      <protection hidden="1"/>
    </xf>
    <xf numFmtId="3" fontId="64" fillId="0" borderId="41" xfId="8" applyNumberFormat="1" applyFont="1" applyBorder="1" applyProtection="1">
      <protection hidden="1"/>
    </xf>
    <xf numFmtId="179" fontId="4" fillId="0" borderId="55" xfId="8" applyNumberFormat="1" applyFont="1" applyBorder="1" applyProtection="1">
      <protection hidden="1"/>
    </xf>
    <xf numFmtId="0" fontId="4" fillId="8" borderId="55" xfId="8" applyFont="1" applyFill="1" applyBorder="1" applyAlignment="1" applyProtection="1">
      <alignment horizontal="left"/>
      <protection hidden="1"/>
    </xf>
    <xf numFmtId="179" fontId="4" fillId="0" borderId="55" xfId="8" applyNumberFormat="1" applyFont="1" applyBorder="1" applyAlignment="1" applyProtection="1">
      <alignment horizontal="left"/>
      <protection hidden="1"/>
    </xf>
    <xf numFmtId="171" fontId="4" fillId="0" borderId="41" xfId="1" applyNumberFormat="1" applyFont="1" applyBorder="1" applyProtection="1">
      <protection hidden="1"/>
    </xf>
    <xf numFmtId="179" fontId="6" fillId="0" borderId="0" xfId="8" applyNumberFormat="1" applyFont="1" applyProtection="1">
      <protection hidden="1"/>
    </xf>
    <xf numFmtId="0" fontId="4" fillId="0" borderId="0" xfId="3" applyFont="1" applyAlignment="1" applyProtection="1">
      <alignment horizontal="center" vertical="center"/>
      <protection hidden="1"/>
    </xf>
    <xf numFmtId="0" fontId="4" fillId="0" borderId="0" xfId="3" applyFont="1" applyProtection="1">
      <protection hidden="1"/>
    </xf>
    <xf numFmtId="168" fontId="4" fillId="0" borderId="0" xfId="3" applyNumberFormat="1" applyFont="1" applyProtection="1">
      <protection hidden="1"/>
    </xf>
    <xf numFmtId="3" fontId="4" fillId="0" borderId="0" xfId="1" applyNumberFormat="1" applyFont="1" applyProtection="1">
      <protection hidden="1"/>
    </xf>
    <xf numFmtId="169" fontId="4" fillId="0" borderId="0" xfId="3" applyNumberFormat="1" applyFont="1" applyProtection="1">
      <protection hidden="1"/>
    </xf>
    <xf numFmtId="0" fontId="0" fillId="0" borderId="0" xfId="0" applyProtection="1">
      <protection hidden="1"/>
    </xf>
    <xf numFmtId="166" fontId="0" fillId="0" borderId="0" xfId="0" applyNumberFormat="1" applyProtection="1">
      <protection hidden="1"/>
    </xf>
    <xf numFmtId="0" fontId="2" fillId="0" borderId="0" xfId="0" applyFont="1" applyProtection="1">
      <protection hidden="1"/>
    </xf>
    <xf numFmtId="0" fontId="66" fillId="0" borderId="0" xfId="0" applyFont="1" applyAlignment="1" applyProtection="1">
      <alignment horizontal="center"/>
      <protection hidden="1"/>
    </xf>
    <xf numFmtId="3" fontId="0" fillId="0" borderId="0" xfId="0" applyNumberFormat="1" applyProtection="1">
      <protection hidden="1"/>
    </xf>
    <xf numFmtId="10" fontId="11" fillId="0" borderId="18" xfId="5" applyNumberFormat="1" applyFont="1" applyBorder="1" applyAlignment="1" applyProtection="1">
      <alignment horizontal="center"/>
      <protection hidden="1"/>
    </xf>
    <xf numFmtId="10" fontId="11" fillId="0" borderId="20" xfId="5" applyNumberFormat="1" applyFont="1" applyBorder="1" applyAlignment="1" applyProtection="1">
      <alignment horizontal="center"/>
      <protection hidden="1"/>
    </xf>
    <xf numFmtId="10" fontId="11" fillId="0" borderId="22" xfId="5" applyNumberFormat="1" applyFont="1" applyBorder="1" applyAlignment="1" applyProtection="1">
      <alignment horizontal="center"/>
      <protection hidden="1"/>
    </xf>
    <xf numFmtId="10" fontId="11" fillId="0" borderId="18" xfId="6" applyNumberFormat="1" applyFont="1" applyBorder="1" applyAlignment="1" applyProtection="1">
      <alignment horizontal="center"/>
      <protection hidden="1"/>
    </xf>
    <xf numFmtId="10" fontId="11" fillId="0" borderId="20" xfId="6" applyNumberFormat="1" applyFont="1" applyBorder="1" applyAlignment="1" applyProtection="1">
      <alignment horizontal="center"/>
      <protection hidden="1"/>
    </xf>
    <xf numFmtId="10" fontId="11" fillId="0" borderId="81" xfId="6" applyNumberFormat="1" applyFont="1" applyBorder="1" applyAlignment="1" applyProtection="1">
      <alignment horizontal="center"/>
      <protection hidden="1"/>
    </xf>
    <xf numFmtId="10" fontId="55" fillId="0" borderId="18" xfId="6" applyNumberFormat="1" applyFont="1" applyBorder="1" applyAlignment="1" applyProtection="1">
      <alignment horizontal="center"/>
      <protection hidden="1"/>
    </xf>
    <xf numFmtId="10" fontId="11" fillId="0" borderId="0" xfId="6" applyNumberFormat="1" applyFont="1" applyAlignment="1" applyProtection="1">
      <alignment horizontal="center"/>
      <protection hidden="1"/>
    </xf>
    <xf numFmtId="169" fontId="0" fillId="13" borderId="0" xfId="0" applyNumberFormat="1" applyFill="1" applyProtection="1">
      <protection hidden="1"/>
    </xf>
    <xf numFmtId="169" fontId="54" fillId="0" borderId="1" xfId="2" applyNumberFormat="1" applyFont="1" applyBorder="1" applyProtection="1">
      <protection locked="0"/>
    </xf>
    <xf numFmtId="10" fontId="11" fillId="0" borderId="18" xfId="6" applyNumberFormat="1" applyFont="1" applyBorder="1" applyAlignment="1" applyProtection="1">
      <alignment horizontal="center"/>
      <protection locked="0"/>
    </xf>
    <xf numFmtId="10" fontId="55" fillId="0" borderId="18" xfId="6" applyNumberFormat="1" applyFont="1" applyBorder="1" applyAlignment="1" applyProtection="1">
      <alignment horizontal="center"/>
      <protection locked="0"/>
    </xf>
    <xf numFmtId="10" fontId="11" fillId="0" borderId="20" xfId="6" applyNumberFormat="1" applyFont="1" applyBorder="1" applyAlignment="1" applyProtection="1">
      <alignment horizontal="center"/>
      <protection locked="0"/>
    </xf>
    <xf numFmtId="0" fontId="49" fillId="0" borderId="8" xfId="0" applyFont="1" applyBorder="1" applyAlignment="1">
      <alignment vertical="center" wrapText="1"/>
    </xf>
    <xf numFmtId="0" fontId="0" fillId="0" borderId="26" xfId="0" applyBorder="1" applyProtection="1">
      <protection hidden="1"/>
    </xf>
    <xf numFmtId="0" fontId="0" fillId="0" borderId="8" xfId="0" applyBorder="1"/>
    <xf numFmtId="182" fontId="68" fillId="0" borderId="26" xfId="0" applyNumberFormat="1" applyFont="1" applyBorder="1"/>
    <xf numFmtId="3" fontId="50" fillId="0" borderId="26" xfId="0" applyNumberFormat="1" applyFont="1" applyBorder="1"/>
    <xf numFmtId="0" fontId="49" fillId="0" borderId="50" xfId="0" applyFont="1" applyBorder="1" applyAlignment="1">
      <alignment vertical="center" wrapText="1"/>
    </xf>
    <xf numFmtId="0" fontId="0" fillId="0" borderId="47" xfId="0" applyBorder="1"/>
    <xf numFmtId="0" fontId="0" fillId="0" borderId="47" xfId="0" applyBorder="1" applyProtection="1">
      <protection hidden="1"/>
    </xf>
    <xf numFmtId="0" fontId="4" fillId="0" borderId="0" xfId="3" applyFont="1" applyBorder="1" applyAlignment="1" applyProtection="1">
      <alignment horizontal="center" vertical="center"/>
      <protection hidden="1"/>
    </xf>
    <xf numFmtId="0" fontId="4" fillId="0" borderId="0" xfId="3" applyFont="1" applyBorder="1" applyProtection="1">
      <protection hidden="1"/>
    </xf>
    <xf numFmtId="168" fontId="4" fillId="0" borderId="0" xfId="3" applyNumberFormat="1" applyFont="1" applyBorder="1" applyProtection="1">
      <protection hidden="1"/>
    </xf>
    <xf numFmtId="10" fontId="11" fillId="0" borderId="0" xfId="6" applyNumberFormat="1" applyFont="1" applyBorder="1" applyAlignment="1" applyProtection="1">
      <alignment horizontal="center"/>
      <protection locked="0"/>
    </xf>
    <xf numFmtId="3" fontId="4" fillId="0" borderId="0" xfId="1" applyNumberFormat="1" applyFont="1" applyBorder="1" applyProtection="1">
      <protection hidden="1"/>
    </xf>
    <xf numFmtId="169" fontId="4" fillId="0" borderId="0" xfId="3" applyNumberFormat="1" applyFont="1" applyBorder="1" applyProtection="1">
      <protection hidden="1"/>
    </xf>
    <xf numFmtId="3" fontId="50" fillId="0" borderId="0" xfId="0" applyNumberFormat="1" applyFont="1" applyAlignment="1">
      <alignment horizontal="left"/>
    </xf>
    <xf numFmtId="2" fontId="50" fillId="0" borderId="0" xfId="0" applyNumberFormat="1" applyFont="1" applyAlignment="1">
      <alignment horizontal="left"/>
    </xf>
    <xf numFmtId="0" fontId="2" fillId="0" borderId="0" xfId="0" applyFont="1"/>
    <xf numFmtId="10" fontId="68" fillId="0" borderId="26" xfId="5" applyNumberFormat="1" applyFont="1" applyBorder="1" applyAlignment="1">
      <alignment horizontal="center"/>
    </xf>
    <xf numFmtId="169" fontId="68" fillId="0" borderId="26" xfId="2" applyNumberFormat="1" applyFont="1" applyBorder="1" applyAlignment="1">
      <alignment horizontal="left"/>
    </xf>
    <xf numFmtId="169" fontId="0" fillId="0" borderId="49" xfId="2" applyNumberFormat="1" applyFont="1" applyBorder="1" applyProtection="1">
      <protection hidden="1"/>
    </xf>
    <xf numFmtId="169" fontId="27" fillId="18" borderId="0" xfId="0" applyNumberFormat="1" applyFont="1" applyFill="1" applyProtection="1">
      <protection hidden="1"/>
    </xf>
    <xf numFmtId="0" fontId="27" fillId="0" borderId="0" xfId="0" applyFont="1" applyProtection="1">
      <protection hidden="1"/>
    </xf>
    <xf numFmtId="0" fontId="49" fillId="0" borderId="8" xfId="0" applyFont="1" applyBorder="1" applyAlignment="1">
      <alignment horizontal="center" vertical="center" wrapText="1"/>
    </xf>
    <xf numFmtId="179" fontId="70" fillId="14" borderId="41" xfId="8" applyNumberFormat="1" applyFont="1" applyFill="1" applyBorder="1" applyAlignment="1" applyProtection="1">
      <alignment horizontal="right"/>
      <protection hidden="1"/>
    </xf>
    <xf numFmtId="10" fontId="55" fillId="0" borderId="90" xfId="6" applyNumberFormat="1" applyFont="1" applyBorder="1" applyAlignment="1" applyProtection="1">
      <alignment horizontal="center"/>
      <protection hidden="1"/>
    </xf>
    <xf numFmtId="10" fontId="55" fillId="0" borderId="20" xfId="6" applyNumberFormat="1" applyFont="1" applyBorder="1" applyAlignment="1" applyProtection="1">
      <alignment horizontal="center"/>
      <protection hidden="1"/>
    </xf>
    <xf numFmtId="10" fontId="55" fillId="0" borderId="22" xfId="6" applyNumberFormat="1" applyFont="1" applyBorder="1" applyAlignment="1" applyProtection="1">
      <alignment horizontal="center"/>
      <protection hidden="1"/>
    </xf>
    <xf numFmtId="0" fontId="49" fillId="0" borderId="0" xfId="0" applyFont="1" applyAlignment="1">
      <alignment horizontal="left" vertical="center" wrapText="1"/>
    </xf>
    <xf numFmtId="0" fontId="49" fillId="0" borderId="26" xfId="0" applyFont="1" applyBorder="1" applyAlignment="1">
      <alignment horizontal="left" vertical="center" wrapText="1"/>
    </xf>
    <xf numFmtId="0" fontId="0" fillId="0" borderId="0" xfId="0" applyAlignment="1">
      <alignment horizontal="left" vertical="center" wrapText="1"/>
    </xf>
    <xf numFmtId="0" fontId="49" fillId="0" borderId="0" xfId="0" quotePrefix="1" applyFont="1" applyAlignment="1">
      <alignment horizontal="left" vertical="center" wrapText="1"/>
    </xf>
    <xf numFmtId="0" fontId="4" fillId="0" borderId="52" xfId="3" applyFont="1" applyBorder="1" applyAlignment="1" applyProtection="1">
      <alignment horizontal="center" vertical="center"/>
      <protection hidden="1"/>
    </xf>
    <xf numFmtId="0" fontId="4" fillId="0" borderId="53" xfId="3" applyFont="1" applyBorder="1" applyAlignment="1" applyProtection="1">
      <alignment horizontal="center" vertical="center"/>
      <protection hidden="1"/>
    </xf>
    <xf numFmtId="0" fontId="4" fillId="0" borderId="54" xfId="3" applyFont="1" applyBorder="1" applyAlignment="1" applyProtection="1">
      <alignment horizontal="center" vertical="center"/>
      <protection hidden="1"/>
    </xf>
    <xf numFmtId="170" fontId="7" fillId="0" borderId="55" xfId="3" applyNumberFormat="1" applyFont="1" applyBorder="1" applyAlignment="1" applyProtection="1">
      <alignment horizontal="center"/>
      <protection locked="0"/>
    </xf>
    <xf numFmtId="170" fontId="7" fillId="0" borderId="56" xfId="3" applyNumberFormat="1" applyFont="1" applyBorder="1" applyAlignment="1" applyProtection="1">
      <alignment horizontal="center"/>
      <protection locked="0"/>
    </xf>
    <xf numFmtId="0" fontId="4" fillId="0" borderId="57" xfId="3" applyFont="1" applyBorder="1" applyAlignment="1" applyProtection="1">
      <alignment horizontal="center" vertical="center"/>
      <protection hidden="1"/>
    </xf>
    <xf numFmtId="0" fontId="4" fillId="0" borderId="0" xfId="8" applyFont="1" applyAlignment="1" applyProtection="1">
      <alignment horizontal="justify" vertical="top"/>
      <protection hidden="1"/>
    </xf>
    <xf numFmtId="0" fontId="2" fillId="0" borderId="0" xfId="8" applyAlignment="1" applyProtection="1">
      <alignment horizontal="justify" vertical="top"/>
      <protection hidden="1"/>
    </xf>
    <xf numFmtId="37" fontId="13" fillId="6" borderId="0" xfId="4" applyFont="1" applyFill="1" applyAlignment="1">
      <alignment horizontal="center"/>
    </xf>
    <xf numFmtId="37" fontId="13" fillId="8" borderId="24" xfId="4" quotePrefix="1" applyFont="1" applyFill="1" applyBorder="1" applyAlignment="1">
      <alignment horizontal="center"/>
    </xf>
    <xf numFmtId="37" fontId="13" fillId="8" borderId="25" xfId="4" quotePrefix="1" applyFont="1" applyFill="1" applyBorder="1" applyAlignment="1">
      <alignment horizontal="center"/>
    </xf>
    <xf numFmtId="37" fontId="20" fillId="7" borderId="58" xfId="4" applyFont="1" applyFill="1" applyBorder="1" applyAlignment="1">
      <alignment horizontal="center"/>
    </xf>
    <xf numFmtId="37" fontId="20" fillId="7" borderId="59" xfId="4" applyFont="1" applyFill="1" applyBorder="1" applyAlignment="1">
      <alignment horizontal="center"/>
    </xf>
    <xf numFmtId="37" fontId="20" fillId="7" borderId="60" xfId="4" applyFont="1" applyFill="1" applyBorder="1" applyAlignment="1">
      <alignment horizontal="center"/>
    </xf>
    <xf numFmtId="37" fontId="18" fillId="9" borderId="23" xfId="4" applyFont="1" applyFill="1" applyBorder="1" applyAlignment="1">
      <alignment horizontal="center"/>
    </xf>
    <xf numFmtId="37" fontId="18" fillId="9" borderId="24" xfId="4" applyFont="1" applyFill="1" applyBorder="1" applyAlignment="1">
      <alignment horizontal="center"/>
    </xf>
    <xf numFmtId="37" fontId="18" fillId="9" borderId="29" xfId="4" applyFont="1" applyFill="1" applyBorder="1" applyAlignment="1">
      <alignment horizontal="center"/>
    </xf>
    <xf numFmtId="37" fontId="18" fillId="9" borderId="8" xfId="4" applyFont="1" applyFill="1" applyBorder="1" applyAlignment="1">
      <alignment horizontal="center"/>
    </xf>
    <xf numFmtId="37" fontId="18" fillId="9" borderId="0" xfId="4" applyFont="1" applyFill="1" applyAlignment="1">
      <alignment horizontal="center"/>
    </xf>
    <xf numFmtId="37" fontId="18" fillId="9" borderId="26" xfId="4" applyFont="1" applyFill="1" applyBorder="1" applyAlignment="1">
      <alignment horizontal="center"/>
    </xf>
    <xf numFmtId="37" fontId="18" fillId="9" borderId="50" xfId="4" applyFont="1" applyFill="1" applyBorder="1" applyAlignment="1">
      <alignment horizontal="center"/>
    </xf>
    <xf numFmtId="37" fontId="18" fillId="9" borderId="47" xfId="4" applyFont="1" applyFill="1" applyBorder="1" applyAlignment="1">
      <alignment horizontal="center"/>
    </xf>
    <xf numFmtId="37" fontId="18" fillId="9" borderId="49" xfId="4" applyFont="1" applyFill="1" applyBorder="1" applyAlignment="1">
      <alignment horizontal="center"/>
    </xf>
    <xf numFmtId="37" fontId="17" fillId="0" borderId="23" xfId="4" applyFont="1" applyBorder="1" applyAlignment="1">
      <alignment horizontal="center" vertical="center"/>
    </xf>
    <xf numFmtId="37" fontId="17" fillId="0" borderId="24" xfId="4" applyFont="1" applyBorder="1" applyAlignment="1">
      <alignment horizontal="center" vertical="center"/>
    </xf>
    <xf numFmtId="37" fontId="17" fillId="0" borderId="29" xfId="4" applyFont="1" applyBorder="1" applyAlignment="1">
      <alignment horizontal="center" vertical="center"/>
    </xf>
    <xf numFmtId="37" fontId="17" fillId="0" borderId="8" xfId="4" applyFont="1" applyBorder="1" applyAlignment="1">
      <alignment horizontal="center" vertical="center"/>
    </xf>
    <xf numFmtId="37" fontId="17" fillId="0" borderId="0" xfId="4" applyFont="1" applyAlignment="1">
      <alignment horizontal="center" vertical="center"/>
    </xf>
    <xf numFmtId="37" fontId="17" fillId="0" borderId="26" xfId="4" applyFont="1" applyBorder="1" applyAlignment="1">
      <alignment horizontal="center" vertical="center"/>
    </xf>
    <xf numFmtId="37" fontId="17" fillId="0" borderId="50" xfId="4" applyFont="1" applyBorder="1" applyAlignment="1">
      <alignment horizontal="center" vertical="center"/>
    </xf>
    <xf numFmtId="37" fontId="17" fillId="0" borderId="47" xfId="4" applyFont="1" applyBorder="1" applyAlignment="1">
      <alignment horizontal="center" vertical="center"/>
    </xf>
    <xf numFmtId="37" fontId="17" fillId="0" borderId="49" xfId="4" applyFont="1" applyBorder="1" applyAlignment="1">
      <alignment horizontal="center" vertical="center"/>
    </xf>
    <xf numFmtId="37" fontId="13" fillId="8" borderId="28" xfId="4" quotePrefix="1" applyFont="1" applyFill="1" applyBorder="1" applyAlignment="1">
      <alignment horizontal="left" wrapText="1"/>
    </xf>
    <xf numFmtId="37" fontId="13" fillId="8" borderId="24" xfId="4" quotePrefix="1" applyFont="1" applyFill="1" applyBorder="1" applyAlignment="1">
      <alignment horizontal="left" wrapText="1"/>
    </xf>
    <xf numFmtId="37" fontId="25" fillId="0" borderId="38" xfId="4" applyFont="1" applyBorder="1" applyAlignment="1">
      <alignment horizontal="center"/>
    </xf>
    <xf numFmtId="37" fontId="25" fillId="0" borderId="36" xfId="4" applyFont="1" applyBorder="1" applyAlignment="1">
      <alignment horizontal="center"/>
    </xf>
    <xf numFmtId="37" fontId="25" fillId="0" borderId="40" xfId="4" applyFont="1" applyBorder="1" applyAlignment="1">
      <alignment horizontal="center"/>
    </xf>
    <xf numFmtId="37" fontId="25" fillId="0" borderId="37" xfId="4" applyFont="1" applyBorder="1" applyAlignment="1">
      <alignment horizontal="center"/>
    </xf>
    <xf numFmtId="37" fontId="13" fillId="7" borderId="8" xfId="4" applyFont="1" applyFill="1" applyBorder="1" applyAlignment="1">
      <alignment horizontal="right"/>
    </xf>
    <xf numFmtId="37" fontId="13" fillId="7" borderId="0" xfId="4" applyFont="1" applyFill="1" applyAlignment="1">
      <alignment horizontal="right"/>
    </xf>
    <xf numFmtId="37" fontId="71" fillId="0" borderId="30" xfId="4" applyFont="1" applyBorder="1" applyAlignment="1">
      <alignment horizontal="center"/>
    </xf>
    <xf numFmtId="37" fontId="71" fillId="0" borderId="78" xfId="4" applyFont="1" applyBorder="1" applyAlignment="1">
      <alignment horizontal="center"/>
    </xf>
    <xf numFmtId="171" fontId="71" fillId="0" borderId="38" xfId="1" applyNumberFormat="1" applyFont="1" applyBorder="1" applyAlignment="1">
      <alignment horizontal="center"/>
    </xf>
    <xf numFmtId="171" fontId="71" fillId="0" borderId="36" xfId="1" applyNumberFormat="1" applyFont="1" applyBorder="1" applyAlignment="1">
      <alignment horizontal="center"/>
    </xf>
    <xf numFmtId="171" fontId="71" fillId="0" borderId="79" xfId="1" applyNumberFormat="1" applyFont="1" applyBorder="1" applyAlignment="1">
      <alignment horizontal="center"/>
    </xf>
    <xf numFmtId="37" fontId="15" fillId="0" borderId="23" xfId="4" applyFont="1" applyBorder="1" applyAlignment="1">
      <alignment horizontal="center" vertical="center"/>
    </xf>
    <xf numFmtId="37" fontId="15" fillId="0" borderId="24" xfId="4" applyFont="1" applyBorder="1" applyAlignment="1">
      <alignment horizontal="center" vertical="center"/>
    </xf>
    <xf numFmtId="37" fontId="15" fillId="0" borderId="29" xfId="4" applyFont="1" applyBorder="1" applyAlignment="1">
      <alignment horizontal="center" vertical="center"/>
    </xf>
    <xf numFmtId="37" fontId="15" fillId="0" borderId="8" xfId="4" applyFont="1" applyBorder="1" applyAlignment="1">
      <alignment horizontal="center" vertical="center"/>
    </xf>
    <xf numFmtId="37" fontId="15" fillId="0" borderId="0" xfId="4" applyFont="1" applyAlignment="1">
      <alignment horizontal="center" vertical="center"/>
    </xf>
    <xf numFmtId="37" fontId="15" fillId="0" borderId="26" xfId="4" applyFont="1" applyBorder="1" applyAlignment="1">
      <alignment horizontal="center" vertical="center"/>
    </xf>
    <xf numFmtId="37" fontId="15" fillId="0" borderId="50" xfId="4" applyFont="1" applyBorder="1" applyAlignment="1">
      <alignment horizontal="center" vertical="center"/>
    </xf>
    <xf numFmtId="37" fontId="15" fillId="0" borderId="47" xfId="4" applyFont="1" applyBorder="1" applyAlignment="1">
      <alignment horizontal="center" vertical="center"/>
    </xf>
    <xf numFmtId="37" fontId="15" fillId="0" borderId="49" xfId="4" applyFont="1" applyBorder="1" applyAlignment="1">
      <alignment horizontal="center" vertical="center"/>
    </xf>
    <xf numFmtId="37" fontId="16" fillId="8" borderId="23" xfId="4" applyFont="1" applyFill="1" applyBorder="1" applyAlignment="1">
      <alignment horizontal="center" vertical="center"/>
    </xf>
    <xf numFmtId="37" fontId="16" fillId="8" borderId="24" xfId="4" quotePrefix="1" applyFont="1" applyFill="1" applyBorder="1" applyAlignment="1">
      <alignment horizontal="center" vertical="center"/>
    </xf>
    <xf numFmtId="37" fontId="16" fillId="8" borderId="29" xfId="4" quotePrefix="1" applyFont="1" applyFill="1" applyBorder="1" applyAlignment="1">
      <alignment horizontal="center" vertical="center"/>
    </xf>
    <xf numFmtId="37" fontId="16" fillId="8" borderId="8" xfId="4" quotePrefix="1" applyFont="1" applyFill="1" applyBorder="1" applyAlignment="1">
      <alignment horizontal="center" vertical="center"/>
    </xf>
    <xf numFmtId="37" fontId="16" fillId="8" borderId="0" xfId="4" quotePrefix="1" applyFont="1" applyFill="1" applyAlignment="1">
      <alignment horizontal="center" vertical="center"/>
    </xf>
    <xf numFmtId="37" fontId="16" fillId="8" borderId="26" xfId="4" quotePrefix="1" applyFont="1" applyFill="1" applyBorder="1" applyAlignment="1">
      <alignment horizontal="center" vertical="center"/>
    </xf>
    <xf numFmtId="37" fontId="16" fillId="8" borderId="50" xfId="4" quotePrefix="1" applyFont="1" applyFill="1" applyBorder="1" applyAlignment="1">
      <alignment horizontal="center" vertical="center"/>
    </xf>
    <xf numFmtId="37" fontId="16" fillId="8" borderId="47" xfId="4" quotePrefix="1" applyFont="1" applyFill="1" applyBorder="1" applyAlignment="1">
      <alignment horizontal="center" vertical="center"/>
    </xf>
    <xf numFmtId="37" fontId="16" fillId="8" borderId="49" xfId="4" quotePrefix="1" applyFont="1" applyFill="1" applyBorder="1" applyAlignment="1">
      <alignment horizontal="center" vertical="center"/>
    </xf>
    <xf numFmtId="37" fontId="72" fillId="10" borderId="24" xfId="4" applyFont="1" applyFill="1" applyBorder="1" applyAlignment="1">
      <alignment horizontal="left" vertical="top"/>
    </xf>
    <xf numFmtId="37" fontId="13" fillId="7" borderId="26" xfId="4" applyFont="1" applyFill="1" applyBorder="1" applyAlignment="1">
      <alignment horizontal="right"/>
    </xf>
    <xf numFmtId="37" fontId="20" fillId="0" borderId="58" xfId="4" quotePrefix="1" applyFont="1" applyBorder="1" applyAlignment="1">
      <alignment horizontal="center"/>
    </xf>
    <xf numFmtId="37" fontId="20" fillId="0" borderId="59" xfId="4" applyFont="1" applyBorder="1" applyAlignment="1">
      <alignment horizontal="center"/>
    </xf>
    <xf numFmtId="37" fontId="20" fillId="0" borderId="60" xfId="4" applyFont="1" applyBorder="1" applyAlignment="1">
      <alignment horizontal="center"/>
    </xf>
    <xf numFmtId="37" fontId="21" fillId="7" borderId="58" xfId="4" quotePrefix="1" applyFont="1" applyFill="1" applyBorder="1" applyAlignment="1">
      <alignment horizontal="center"/>
    </xf>
    <xf numFmtId="37" fontId="21" fillId="7" borderId="59" xfId="4" applyFont="1" applyFill="1" applyBorder="1" applyAlignment="1">
      <alignment horizontal="center"/>
    </xf>
    <xf numFmtId="37" fontId="21" fillId="7" borderId="60" xfId="4" applyFont="1" applyFill="1" applyBorder="1" applyAlignment="1">
      <alignment horizontal="center"/>
    </xf>
    <xf numFmtId="37" fontId="22" fillId="0" borderId="50" xfId="4" applyFont="1" applyBorder="1" applyAlignment="1">
      <alignment horizontal="center" vertical="center" wrapText="1"/>
    </xf>
    <xf numFmtId="37" fontId="22" fillId="0" borderId="47" xfId="4" applyFont="1" applyBorder="1" applyAlignment="1">
      <alignment horizontal="center" vertical="center" wrapText="1"/>
    </xf>
    <xf numFmtId="37" fontId="22" fillId="0" borderId="49" xfId="4" applyFont="1" applyBorder="1" applyAlignment="1">
      <alignment horizontal="center" vertical="center" wrapText="1"/>
    </xf>
    <xf numFmtId="37" fontId="13" fillId="0" borderId="0" xfId="4" applyFont="1" applyAlignment="1">
      <alignment horizontal="center"/>
    </xf>
    <xf numFmtId="37" fontId="13" fillId="0" borderId="26" xfId="4" applyFont="1" applyBorder="1" applyAlignment="1">
      <alignment horizontal="center"/>
    </xf>
    <xf numFmtId="37" fontId="71" fillId="0" borderId="38" xfId="4" applyFont="1" applyBorder="1" applyAlignment="1">
      <alignment horizontal="left"/>
    </xf>
    <xf numFmtId="37" fontId="71" fillId="0" borderId="36" xfId="4" applyFont="1" applyBorder="1" applyAlignment="1">
      <alignment horizontal="left"/>
    </xf>
    <xf numFmtId="37" fontId="71" fillId="0" borderId="40" xfId="4" applyFont="1" applyBorder="1" applyAlignment="1">
      <alignment horizontal="left"/>
    </xf>
    <xf numFmtId="37" fontId="36" fillId="8" borderId="8" xfId="4" applyFont="1" applyFill="1" applyBorder="1" applyAlignment="1">
      <alignment horizontal="left" vertical="top"/>
    </xf>
    <xf numFmtId="37" fontId="36" fillId="8" borderId="0" xfId="4" applyFont="1" applyFill="1" applyAlignment="1">
      <alignment horizontal="left" vertical="top"/>
    </xf>
    <xf numFmtId="37" fontId="36" fillId="8" borderId="27" xfId="4" applyFont="1" applyFill="1" applyBorder="1" applyAlignment="1">
      <alignment horizontal="left" vertical="top"/>
    </xf>
    <xf numFmtId="37" fontId="17" fillId="0" borderId="52" xfId="4" applyFont="1" applyBorder="1" applyAlignment="1">
      <alignment horizontal="center" vertical="center" textRotation="90" wrapText="1"/>
    </xf>
    <xf numFmtId="37" fontId="17" fillId="0" borderId="53" xfId="4" quotePrefix="1" applyFont="1" applyBorder="1" applyAlignment="1">
      <alignment horizontal="center" vertical="center" textRotation="90" wrapText="1"/>
    </xf>
    <xf numFmtId="37" fontId="17" fillId="0" borderId="54" xfId="4" quotePrefix="1" applyFont="1" applyBorder="1" applyAlignment="1">
      <alignment horizontal="center" vertical="center" textRotation="90" wrapText="1"/>
    </xf>
    <xf numFmtId="37" fontId="23" fillId="8" borderId="8" xfId="4" applyFont="1" applyFill="1" applyBorder="1" applyAlignment="1">
      <alignment horizontal="right"/>
    </xf>
    <xf numFmtId="37" fontId="23" fillId="8" borderId="0" xfId="4" applyFont="1" applyFill="1" applyAlignment="1">
      <alignment horizontal="right"/>
    </xf>
    <xf numFmtId="37" fontId="23" fillId="8" borderId="27" xfId="4" applyFont="1" applyFill="1" applyBorder="1" applyAlignment="1">
      <alignment horizontal="right"/>
    </xf>
    <xf numFmtId="37" fontId="24" fillId="0" borderId="55" xfId="4" quotePrefix="1" applyFont="1" applyBorder="1" applyAlignment="1">
      <alignment horizontal="center" vertical="center"/>
    </xf>
    <xf numFmtId="37" fontId="24" fillId="0" borderId="56" xfId="4" quotePrefix="1" applyFont="1" applyBorder="1" applyAlignment="1">
      <alignment horizontal="center" vertical="center"/>
    </xf>
    <xf numFmtId="37" fontId="33" fillId="0" borderId="36" xfId="4" applyFont="1" applyBorder="1" applyAlignment="1">
      <alignment horizontal="center" vertical="center"/>
    </xf>
    <xf numFmtId="37" fontId="33" fillId="0" borderId="80" xfId="4" applyFont="1" applyBorder="1" applyAlignment="1">
      <alignment horizontal="center" vertical="center"/>
    </xf>
    <xf numFmtId="37" fontId="34" fillId="0" borderId="38" xfId="4" applyFont="1" applyBorder="1" applyAlignment="1">
      <alignment horizontal="left"/>
    </xf>
    <xf numFmtId="37" fontId="34" fillId="0" borderId="36" xfId="4" applyFont="1" applyBorder="1" applyAlignment="1">
      <alignment horizontal="left"/>
    </xf>
    <xf numFmtId="37" fontId="34" fillId="0" borderId="37" xfId="4" applyFont="1" applyBorder="1" applyAlignment="1">
      <alignment horizontal="left"/>
    </xf>
    <xf numFmtId="37" fontId="25" fillId="0" borderId="0" xfId="4" applyFont="1" applyAlignment="1">
      <alignment horizontal="center"/>
    </xf>
    <xf numFmtId="3" fontId="30" fillId="8" borderId="31" xfId="4" applyNumberFormat="1" applyFont="1" applyFill="1" applyBorder="1" applyAlignment="1">
      <alignment horizontal="right"/>
    </xf>
    <xf numFmtId="3" fontId="30" fillId="8" borderId="32" xfId="4" applyNumberFormat="1" applyFont="1" applyFill="1" applyBorder="1" applyAlignment="1">
      <alignment horizontal="right"/>
    </xf>
    <xf numFmtId="3" fontId="30" fillId="8" borderId="33" xfId="4" applyNumberFormat="1" applyFont="1" applyFill="1" applyBorder="1" applyAlignment="1">
      <alignment horizontal="right"/>
    </xf>
    <xf numFmtId="3" fontId="30" fillId="0" borderId="42" xfId="4" applyNumberFormat="1" applyFont="1" applyBorder="1" applyAlignment="1">
      <alignment horizontal="right"/>
    </xf>
    <xf numFmtId="3" fontId="30" fillId="0" borderId="0" xfId="4" applyNumberFormat="1" applyFont="1" applyAlignment="1">
      <alignment horizontal="right"/>
    </xf>
    <xf numFmtId="3" fontId="30" fillId="0" borderId="26" xfId="4" applyNumberFormat="1" applyFont="1" applyBorder="1" applyAlignment="1">
      <alignment horizontal="right"/>
    </xf>
    <xf numFmtId="3" fontId="30" fillId="8" borderId="38" xfId="4" applyNumberFormat="1" applyFont="1" applyFill="1" applyBorder="1" applyAlignment="1">
      <alignment horizontal="right"/>
    </xf>
    <xf numFmtId="3" fontId="30" fillId="8" borderId="36" xfId="4" applyNumberFormat="1" applyFont="1" applyFill="1" applyBorder="1" applyAlignment="1">
      <alignment horizontal="right"/>
    </xf>
    <xf numFmtId="3" fontId="30" fillId="8" borderId="40" xfId="4" applyNumberFormat="1" applyFont="1" applyFill="1" applyBorder="1" applyAlignment="1">
      <alignment horizontal="right"/>
    </xf>
    <xf numFmtId="37" fontId="34" fillId="0" borderId="40" xfId="4" applyFont="1" applyBorder="1" applyAlignment="1">
      <alignment horizontal="left"/>
    </xf>
    <xf numFmtId="37" fontId="31" fillId="0" borderId="50" xfId="4" applyFont="1" applyBorder="1" applyAlignment="1">
      <alignment horizontal="center" vertical="center"/>
    </xf>
    <xf numFmtId="37" fontId="31" fillId="0" borderId="47" xfId="4" applyFont="1" applyBorder="1" applyAlignment="1">
      <alignment horizontal="center" vertical="center"/>
    </xf>
    <xf numFmtId="37" fontId="31" fillId="0" borderId="49" xfId="4" applyFont="1" applyBorder="1" applyAlignment="1">
      <alignment horizontal="center" vertical="center"/>
    </xf>
    <xf numFmtId="37" fontId="25" fillId="0" borderId="37" xfId="4" applyFont="1" applyBorder="1" applyAlignment="1">
      <alignment horizontal="center" vertical="center"/>
    </xf>
    <xf numFmtId="37" fontId="25" fillId="0" borderId="56" xfId="4" applyFont="1" applyBorder="1" applyAlignment="1">
      <alignment horizontal="center" vertical="center"/>
    </xf>
    <xf numFmtId="37" fontId="32" fillId="0" borderId="28" xfId="4" applyFont="1" applyBorder="1" applyAlignment="1">
      <alignment horizontal="left"/>
    </xf>
    <xf numFmtId="37" fontId="32" fillId="0" borderId="24" xfId="4" applyFont="1" applyBorder="1" applyAlignment="1">
      <alignment horizontal="left"/>
    </xf>
    <xf numFmtId="37" fontId="32" fillId="0" borderId="29" xfId="4" applyFont="1" applyBorder="1" applyAlignment="1">
      <alignment horizontal="left"/>
    </xf>
    <xf numFmtId="37" fontId="20" fillId="0" borderId="35" xfId="4" applyFont="1" applyBorder="1" applyAlignment="1">
      <alignment horizontal="center"/>
    </xf>
    <xf numFmtId="37" fontId="20" fillId="0" borderId="36" xfId="4" applyFont="1" applyBorder="1" applyAlignment="1">
      <alignment horizontal="center"/>
    </xf>
    <xf numFmtId="37" fontId="20" fillId="0" borderId="40" xfId="4" applyFont="1" applyBorder="1" applyAlignment="1">
      <alignment horizontal="center"/>
    </xf>
    <xf numFmtId="37" fontId="24" fillId="0" borderId="34" xfId="4" applyFont="1" applyBorder="1" applyAlignment="1">
      <alignment horizontal="center"/>
    </xf>
    <xf numFmtId="37" fontId="24" fillId="0" borderId="33" xfId="4" applyFont="1" applyBorder="1" applyAlignment="1">
      <alignment horizontal="center"/>
    </xf>
    <xf numFmtId="1" fontId="28" fillId="0" borderId="36" xfId="4" quotePrefix="1" applyNumberFormat="1" applyFont="1" applyBorder="1" applyAlignment="1">
      <alignment horizontal="center"/>
    </xf>
    <xf numFmtId="1" fontId="28" fillId="0" borderId="36" xfId="4" applyNumberFormat="1" applyFont="1" applyBorder="1" applyAlignment="1">
      <alignment horizontal="center"/>
    </xf>
    <xf numFmtId="1" fontId="28" fillId="0" borderId="40" xfId="4" applyNumberFormat="1" applyFont="1" applyBorder="1" applyAlignment="1">
      <alignment horizontal="center"/>
    </xf>
    <xf numFmtId="37" fontId="21" fillId="0" borderId="57" xfId="4" applyFont="1" applyBorder="1" applyAlignment="1">
      <alignment horizontal="center" vertical="center" textRotation="90"/>
    </xf>
    <xf numFmtId="37" fontId="21" fillId="0" borderId="53" xfId="4" applyFont="1" applyBorder="1" applyAlignment="1">
      <alignment horizontal="center" vertical="center" textRotation="90"/>
    </xf>
    <xf numFmtId="37" fontId="21" fillId="0" borderId="10" xfId="4" applyFont="1" applyBorder="1" applyAlignment="1">
      <alignment horizontal="center" vertical="center" textRotation="90"/>
    </xf>
    <xf numFmtId="37" fontId="13" fillId="2" borderId="34" xfId="4" applyFont="1" applyFill="1" applyBorder="1" applyAlignment="1">
      <alignment horizontal="center"/>
    </xf>
    <xf numFmtId="37" fontId="13" fillId="2" borderId="32" xfId="4" applyFont="1" applyFill="1" applyBorder="1" applyAlignment="1">
      <alignment horizontal="center"/>
    </xf>
    <xf numFmtId="37" fontId="13" fillId="2" borderId="33" xfId="4" applyFont="1" applyFill="1" applyBorder="1" applyAlignment="1">
      <alignment horizontal="center"/>
    </xf>
    <xf numFmtId="37" fontId="13" fillId="0" borderId="38" xfId="4" quotePrefix="1" applyFont="1" applyBorder="1" applyAlignment="1">
      <alignment horizontal="left"/>
    </xf>
    <xf numFmtId="37" fontId="13" fillId="0" borderId="36" xfId="4" quotePrefix="1" applyFont="1" applyBorder="1" applyAlignment="1">
      <alignment horizontal="left"/>
    </xf>
    <xf numFmtId="37" fontId="12" fillId="0" borderId="36" xfId="4" applyBorder="1"/>
    <xf numFmtId="37" fontId="12" fillId="0" borderId="40" xfId="4" applyBorder="1"/>
    <xf numFmtId="37" fontId="17" fillId="0" borderId="31" xfId="4" applyFont="1" applyBorder="1" applyAlignment="1">
      <alignment horizontal="left"/>
    </xf>
    <xf numFmtId="37" fontId="17" fillId="0" borderId="32" xfId="4" applyFont="1" applyBorder="1" applyAlignment="1">
      <alignment horizontal="left"/>
    </xf>
    <xf numFmtId="37" fontId="17" fillId="0" borderId="39" xfId="4" applyFont="1" applyBorder="1" applyAlignment="1">
      <alignment horizontal="left"/>
    </xf>
    <xf numFmtId="37" fontId="30" fillId="0" borderId="55" xfId="4" applyFont="1" applyBorder="1" applyAlignment="1">
      <alignment horizontal="left" vertical="center"/>
    </xf>
    <xf numFmtId="37" fontId="30" fillId="0" borderId="15" xfId="4" applyFont="1" applyBorder="1" applyAlignment="1">
      <alignment horizontal="left" vertical="center"/>
    </xf>
    <xf numFmtId="37" fontId="30" fillId="0" borderId="56" xfId="4" applyFont="1" applyBorder="1" applyAlignment="1">
      <alignment horizontal="left" vertical="center"/>
    </xf>
    <xf numFmtId="37" fontId="14" fillId="0" borderId="58" xfId="4" applyFont="1" applyBorder="1" applyAlignment="1">
      <alignment horizontal="center"/>
    </xf>
    <xf numFmtId="37" fontId="14" fillId="0" borderId="60" xfId="4" applyFont="1" applyBorder="1" applyAlignment="1">
      <alignment horizontal="center"/>
    </xf>
    <xf numFmtId="176" fontId="23" fillId="0" borderId="61" xfId="1" applyNumberFormat="1" applyFont="1" applyBorder="1" applyAlignment="1">
      <alignment horizontal="center"/>
    </xf>
    <xf numFmtId="176" fontId="23" fillId="0" borderId="62" xfId="1" applyNumberFormat="1" applyFont="1" applyBorder="1" applyAlignment="1">
      <alignment horizontal="center"/>
    </xf>
    <xf numFmtId="176" fontId="23" fillId="0" borderId="70" xfId="1" applyNumberFormat="1" applyFont="1" applyBorder="1" applyAlignment="1">
      <alignment horizontal="center"/>
    </xf>
    <xf numFmtId="176" fontId="23" fillId="0" borderId="71" xfId="1" applyNumberFormat="1" applyFont="1" applyBorder="1" applyAlignment="1">
      <alignment horizontal="right"/>
    </xf>
    <xf numFmtId="176" fontId="23" fillId="0" borderId="72" xfId="1" applyNumberFormat="1" applyFont="1" applyBorder="1" applyAlignment="1">
      <alignment horizontal="right"/>
    </xf>
    <xf numFmtId="176" fontId="23" fillId="0" borderId="73" xfId="1" applyNumberFormat="1" applyFont="1" applyBorder="1" applyAlignment="1">
      <alignment horizontal="right"/>
    </xf>
    <xf numFmtId="176" fontId="23" fillId="0" borderId="61" xfId="1" applyNumberFormat="1" applyFont="1" applyBorder="1" applyAlignment="1">
      <alignment horizontal="right"/>
    </xf>
    <xf numFmtId="176" fontId="23" fillId="0" borderId="62" xfId="1" applyNumberFormat="1" applyFont="1" applyBorder="1" applyAlignment="1">
      <alignment horizontal="right"/>
    </xf>
    <xf numFmtId="176" fontId="23" fillId="0" borderId="70" xfId="1" applyNumberFormat="1" applyFont="1" applyBorder="1" applyAlignment="1">
      <alignment horizontal="right"/>
    </xf>
    <xf numFmtId="176" fontId="43" fillId="0" borderId="61" xfId="1" applyNumberFormat="1" applyFont="1" applyBorder="1" applyAlignment="1">
      <alignment horizontal="right"/>
    </xf>
    <xf numFmtId="176" fontId="43" fillId="0" borderId="62" xfId="1" applyNumberFormat="1" applyFont="1" applyBorder="1" applyAlignment="1">
      <alignment horizontal="right"/>
    </xf>
    <xf numFmtId="176" fontId="43" fillId="0" borderId="70" xfId="1" applyNumberFormat="1" applyFont="1" applyBorder="1" applyAlignment="1">
      <alignment horizontal="right"/>
    </xf>
    <xf numFmtId="37" fontId="41" fillId="0" borderId="64" xfId="4" applyFont="1" applyBorder="1" applyAlignment="1">
      <alignment horizontal="center"/>
    </xf>
    <xf numFmtId="37" fontId="41" fillId="0" borderId="65" xfId="4" applyFont="1" applyBorder="1" applyAlignment="1">
      <alignment horizontal="center"/>
    </xf>
    <xf numFmtId="37" fontId="41" fillId="0" borderId="74" xfId="4" applyFont="1" applyBorder="1" applyAlignment="1">
      <alignment horizontal="center"/>
    </xf>
    <xf numFmtId="172" fontId="13" fillId="0" borderId="61" xfId="4" applyNumberFormat="1" applyFont="1" applyBorder="1" applyAlignment="1" applyProtection="1">
      <alignment horizontal="center"/>
      <protection locked="0"/>
    </xf>
    <xf numFmtId="172" fontId="13" fillId="0" borderId="62" xfId="4" applyNumberFormat="1" applyFont="1" applyBorder="1" applyAlignment="1" applyProtection="1">
      <alignment horizontal="center"/>
      <protection locked="0"/>
    </xf>
    <xf numFmtId="172" fontId="13" fillId="0" borderId="63" xfId="4" applyNumberFormat="1" applyFont="1" applyBorder="1" applyAlignment="1" applyProtection="1">
      <alignment horizontal="center"/>
      <protection locked="0"/>
    </xf>
    <xf numFmtId="176" fontId="23" fillId="0" borderId="75" xfId="1" applyNumberFormat="1" applyFont="1" applyBorder="1" applyAlignment="1">
      <alignment horizontal="right"/>
    </xf>
    <xf numFmtId="176" fontId="42" fillId="0" borderId="61" xfId="1" applyNumberFormat="1" applyFont="1" applyBorder="1" applyAlignment="1">
      <alignment horizontal="right"/>
    </xf>
    <xf numFmtId="176" fontId="42" fillId="0" borderId="62" xfId="1" applyNumberFormat="1" applyFont="1" applyBorder="1" applyAlignment="1">
      <alignment horizontal="right"/>
    </xf>
    <xf numFmtId="176" fontId="42" fillId="0" borderId="63" xfId="1" applyNumberFormat="1" applyFont="1" applyBorder="1" applyAlignment="1">
      <alignment horizontal="right"/>
    </xf>
    <xf numFmtId="176" fontId="23" fillId="0" borderId="63" xfId="1" applyNumberFormat="1" applyFont="1" applyBorder="1" applyAlignment="1">
      <alignment horizontal="right"/>
    </xf>
    <xf numFmtId="37" fontId="13" fillId="0" borderId="61" xfId="4" applyFont="1" applyBorder="1" applyAlignment="1">
      <alignment horizontal="right"/>
    </xf>
    <xf numFmtId="37" fontId="13" fillId="0" borderId="62" xfId="4" quotePrefix="1" applyFont="1" applyBorder="1" applyAlignment="1">
      <alignment horizontal="right"/>
    </xf>
    <xf numFmtId="37" fontId="13" fillId="0" borderId="63" xfId="4" quotePrefix="1" applyFont="1" applyBorder="1" applyAlignment="1">
      <alignment horizontal="right"/>
    </xf>
    <xf numFmtId="37" fontId="23" fillId="0" borderId="76" xfId="4" applyFont="1" applyBorder="1" applyAlignment="1">
      <alignment horizontal="center" vertical="center" textRotation="90" wrapText="1" shrinkToFit="1"/>
    </xf>
    <xf numFmtId="37" fontId="23" fillId="0" borderId="77" xfId="4" applyFont="1" applyBorder="1" applyAlignment="1">
      <alignment horizontal="center" vertical="center" textRotation="90" wrapText="1" shrinkToFit="1"/>
    </xf>
    <xf numFmtId="37" fontId="23" fillId="0" borderId="57" xfId="4" applyFont="1" applyBorder="1" applyAlignment="1">
      <alignment horizontal="center" vertical="center" textRotation="90" wrapText="1" shrinkToFit="1"/>
    </xf>
    <xf numFmtId="37" fontId="45" fillId="0" borderId="0" xfId="4" quotePrefix="1" applyFont="1" applyAlignment="1">
      <alignment horizontal="center" vertical="center"/>
    </xf>
    <xf numFmtId="37" fontId="45" fillId="0" borderId="0" xfId="4" applyFont="1" applyAlignment="1">
      <alignment horizontal="center" vertical="center"/>
    </xf>
    <xf numFmtId="37" fontId="39" fillId="0" borderId="64" xfId="4" applyFont="1" applyBorder="1" applyAlignment="1">
      <alignment horizontal="center"/>
    </xf>
    <xf numFmtId="37" fontId="39" fillId="0" borderId="65" xfId="4" applyFont="1" applyBorder="1" applyAlignment="1">
      <alignment horizontal="center"/>
    </xf>
    <xf numFmtId="37" fontId="39" fillId="0" borderId="66" xfId="4" applyFont="1" applyBorder="1" applyAlignment="1">
      <alignment horizontal="center"/>
    </xf>
    <xf numFmtId="37" fontId="41" fillId="0" borderId="66" xfId="4" applyFont="1" applyBorder="1" applyAlignment="1">
      <alignment horizontal="center"/>
    </xf>
    <xf numFmtId="37" fontId="36" fillId="8" borderId="0" xfId="4" applyFont="1" applyFill="1" applyAlignment="1">
      <alignment horizontal="right" vertical="top"/>
    </xf>
    <xf numFmtId="37" fontId="34" fillId="0" borderId="46" xfId="4" applyFont="1" applyBorder="1" applyAlignment="1">
      <alignment horizontal="left"/>
    </xf>
    <xf numFmtId="37" fontId="35" fillId="0" borderId="47" xfId="4" applyFont="1" applyBorder="1" applyAlignment="1">
      <alignment horizontal="left"/>
    </xf>
    <xf numFmtId="37" fontId="35" fillId="0" borderId="48" xfId="4" applyFont="1" applyBorder="1" applyAlignment="1">
      <alignment horizontal="left"/>
    </xf>
    <xf numFmtId="37" fontId="13" fillId="0" borderId="42" xfId="4" applyFont="1" applyBorder="1" applyAlignment="1">
      <alignment horizontal="center" vertical="top" wrapText="1"/>
    </xf>
    <xf numFmtId="37" fontId="13" fillId="0" borderId="0" xfId="4" applyFont="1" applyAlignment="1">
      <alignment horizontal="center" vertical="top" wrapText="1"/>
    </xf>
    <xf numFmtId="37" fontId="13" fillId="0" borderId="27" xfId="4" applyFont="1" applyBorder="1" applyAlignment="1">
      <alignment horizontal="center" vertical="top" wrapText="1"/>
    </xf>
    <xf numFmtId="37" fontId="13" fillId="0" borderId="46" xfId="4" applyFont="1" applyBorder="1" applyAlignment="1">
      <alignment horizontal="center" vertical="top" wrapText="1"/>
    </xf>
    <xf numFmtId="37" fontId="13" fillId="0" borderId="47" xfId="4" applyFont="1" applyBorder="1" applyAlignment="1">
      <alignment horizontal="center" vertical="top" wrapText="1"/>
    </xf>
    <xf numFmtId="37" fontId="13" fillId="0" borderId="48" xfId="4" applyFont="1" applyBorder="1" applyAlignment="1">
      <alignment horizontal="center" vertical="top" wrapText="1"/>
    </xf>
    <xf numFmtId="37" fontId="13" fillId="0" borderId="62" xfId="4" applyFont="1" applyBorder="1" applyAlignment="1">
      <alignment horizontal="right"/>
    </xf>
    <xf numFmtId="37" fontId="13" fillId="0" borderId="63" xfId="4" applyFont="1" applyBorder="1" applyAlignment="1">
      <alignment horizontal="right"/>
    </xf>
    <xf numFmtId="176" fontId="23" fillId="0" borderId="55" xfId="1" applyNumberFormat="1" applyFont="1" applyBorder="1"/>
    <xf numFmtId="176" fontId="23" fillId="0" borderId="15" xfId="1" applyNumberFormat="1" applyFont="1" applyBorder="1"/>
    <xf numFmtId="176" fontId="23" fillId="0" borderId="56" xfId="1" applyNumberFormat="1" applyFont="1" applyBorder="1"/>
    <xf numFmtId="39" fontId="39" fillId="0" borderId="68" xfId="4" applyNumberFormat="1" applyFont="1" applyBorder="1" applyAlignment="1">
      <alignment horizontal="right"/>
    </xf>
    <xf numFmtId="37" fontId="13" fillId="0" borderId="47" xfId="4" applyFont="1" applyBorder="1" applyAlignment="1">
      <alignment horizontal="center"/>
    </xf>
    <xf numFmtId="37" fontId="13" fillId="0" borderId="49" xfId="4" applyFont="1" applyBorder="1" applyAlignment="1">
      <alignment horizontal="center"/>
    </xf>
    <xf numFmtId="37" fontId="13" fillId="0" borderId="24" xfId="4" applyFont="1" applyBorder="1" applyAlignment="1">
      <alignment horizontal="center"/>
    </xf>
    <xf numFmtId="37" fontId="13" fillId="0" borderId="25" xfId="4" quotePrefix="1" applyFont="1" applyBorder="1" applyAlignment="1">
      <alignment horizontal="center"/>
    </xf>
    <xf numFmtId="37" fontId="27" fillId="0" borderId="67" xfId="4" applyFont="1" applyBorder="1" applyAlignment="1">
      <alignment horizontal="center"/>
    </xf>
    <xf numFmtId="37" fontId="27" fillId="0" borderId="68" xfId="4" applyFont="1" applyBorder="1" applyAlignment="1">
      <alignment horizontal="center"/>
    </xf>
    <xf numFmtId="176" fontId="23" fillId="0" borderId="51" xfId="1" applyNumberFormat="1" applyFont="1" applyBorder="1" applyAlignment="1">
      <alignment horizontal="right"/>
    </xf>
    <xf numFmtId="176" fontId="23" fillId="0" borderId="69" xfId="1" applyNumberFormat="1" applyFont="1" applyBorder="1" applyAlignment="1">
      <alignment horizontal="right"/>
    </xf>
    <xf numFmtId="174" fontId="27" fillId="0" borderId="47" xfId="4" quotePrefix="1" applyNumberFormat="1" applyFont="1" applyBorder="1" applyAlignment="1">
      <alignment horizontal="right"/>
    </xf>
    <xf numFmtId="37" fontId="27" fillId="0" borderId="50" xfId="4" applyFont="1" applyBorder="1" applyAlignment="1">
      <alignment horizontal="right"/>
    </xf>
    <xf numFmtId="37" fontId="27" fillId="0" borderId="47" xfId="4" applyFont="1" applyBorder="1" applyAlignment="1">
      <alignment horizontal="right"/>
    </xf>
    <xf numFmtId="175" fontId="39" fillId="0" borderId="47" xfId="4" applyNumberFormat="1" applyFont="1" applyBorder="1" applyAlignment="1">
      <alignment horizontal="left"/>
    </xf>
    <xf numFmtId="175" fontId="39" fillId="0" borderId="49" xfId="4" applyNumberFormat="1" applyFont="1" applyBorder="1" applyAlignment="1">
      <alignment horizontal="left"/>
    </xf>
    <xf numFmtId="37" fontId="13" fillId="0" borderId="50" xfId="4" applyFont="1" applyBorder="1" applyAlignment="1">
      <alignment horizontal="center"/>
    </xf>
    <xf numFmtId="37" fontId="25" fillId="8" borderId="0" xfId="4" applyFont="1" applyFill="1" applyAlignment="1">
      <alignment horizontal="left" vertical="center" wrapText="1"/>
    </xf>
    <xf numFmtId="37" fontId="12" fillId="8" borderId="0" xfId="4" applyFill="1"/>
    <xf numFmtId="37" fontId="12" fillId="8" borderId="27" xfId="4" applyFill="1" applyBorder="1"/>
    <xf numFmtId="37" fontId="12" fillId="8" borderId="47" xfId="4" applyFill="1" applyBorder="1"/>
    <xf numFmtId="37" fontId="12" fillId="8" borderId="48" xfId="4" applyFill="1" applyBorder="1"/>
    <xf numFmtId="37" fontId="13" fillId="8" borderId="8" xfId="4" quotePrefix="1" applyFont="1" applyFill="1" applyBorder="1" applyAlignment="1">
      <alignment horizontal="center"/>
    </xf>
    <xf numFmtId="37" fontId="13" fillId="8" borderId="0" xfId="4" quotePrefix="1" applyFont="1" applyFill="1" applyAlignment="1">
      <alignment horizontal="center"/>
    </xf>
    <xf numFmtId="37" fontId="13" fillId="8" borderId="8" xfId="4" quotePrefix="1" applyFont="1" applyFill="1" applyBorder="1" applyAlignment="1">
      <alignment horizontal="right" vertical="center" wrapText="1"/>
    </xf>
    <xf numFmtId="37" fontId="13" fillId="8" borderId="0" xfId="4" quotePrefix="1" applyFont="1" applyFill="1" applyAlignment="1">
      <alignment horizontal="right" vertical="center" wrapText="1"/>
    </xf>
    <xf numFmtId="37" fontId="13" fillId="8" borderId="50" xfId="4" quotePrefix="1" applyFont="1" applyFill="1" applyBorder="1" applyAlignment="1">
      <alignment horizontal="right" vertical="center" wrapText="1"/>
    </xf>
    <xf numFmtId="37" fontId="13" fillId="8" borderId="47" xfId="4" quotePrefix="1" applyFont="1" applyFill="1" applyBorder="1" applyAlignment="1">
      <alignment horizontal="right" vertical="center" wrapText="1"/>
    </xf>
    <xf numFmtId="37" fontId="25" fillId="0" borderId="26" xfId="4" applyFont="1" applyBorder="1" applyAlignment="1">
      <alignment horizontal="center"/>
    </xf>
    <xf numFmtId="37" fontId="25" fillId="0" borderId="42" xfId="4" applyFont="1" applyBorder="1" applyAlignment="1">
      <alignment horizontal="center"/>
    </xf>
    <xf numFmtId="0" fontId="49" fillId="11" borderId="82" xfId="7" applyFont="1" applyFill="1" applyBorder="1" applyAlignment="1">
      <alignment horizontal="center" vertical="center" wrapText="1"/>
    </xf>
    <xf numFmtId="0" fontId="49" fillId="11" borderId="85" xfId="7" applyFont="1" applyFill="1" applyBorder="1" applyAlignment="1">
      <alignment horizontal="center" vertical="center" wrapText="1"/>
    </xf>
    <xf numFmtId="0" fontId="49" fillId="11" borderId="83" xfId="7" applyFont="1" applyFill="1" applyBorder="1" applyAlignment="1">
      <alignment horizontal="center" vertical="center" wrapText="1"/>
    </xf>
    <xf numFmtId="0" fontId="49" fillId="11" borderId="84" xfId="7" applyFont="1" applyFill="1" applyBorder="1" applyAlignment="1">
      <alignment horizontal="center" vertical="center" wrapText="1"/>
    </xf>
    <xf numFmtId="0" fontId="49" fillId="11" borderId="86" xfId="7" applyFont="1" applyFill="1" applyBorder="1" applyAlignment="1">
      <alignment horizontal="center" vertical="center" wrapText="1"/>
    </xf>
    <xf numFmtId="0" fontId="49" fillId="11" borderId="87" xfId="7" applyFont="1" applyFill="1" applyBorder="1" applyAlignment="1">
      <alignment horizontal="center" vertical="center" wrapText="1"/>
    </xf>
    <xf numFmtId="0" fontId="49"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0" fillId="0" borderId="0" xfId="0" applyFill="1" applyBorder="1"/>
    <xf numFmtId="0" fontId="0" fillId="0" borderId="0" xfId="0" applyFill="1" applyBorder="1" applyProtection="1">
      <protection hidden="1"/>
    </xf>
    <xf numFmtId="3" fontId="50" fillId="0" borderId="0" xfId="0" applyNumberFormat="1" applyFont="1" applyFill="1" applyBorder="1" applyAlignment="1">
      <alignment horizontal="left"/>
    </xf>
    <xf numFmtId="2" fontId="50" fillId="0" borderId="0" xfId="0" applyNumberFormat="1" applyFont="1" applyFill="1" applyBorder="1" applyAlignment="1">
      <alignment horizontal="left"/>
    </xf>
    <xf numFmtId="0" fontId="53" fillId="0" borderId="26" xfId="10" applyBorder="1" applyProtection="1">
      <protection hidden="1"/>
    </xf>
    <xf numFmtId="0" fontId="69" fillId="0" borderId="0" xfId="0" applyFont="1" applyFill="1" applyBorder="1" applyAlignment="1">
      <alignment horizontal="center" vertical="center"/>
    </xf>
    <xf numFmtId="0" fontId="49" fillId="0" borderId="0" xfId="0" applyFont="1" applyFill="1" applyBorder="1" applyAlignment="1">
      <alignment vertical="center" wrapText="1"/>
    </xf>
    <xf numFmtId="3" fontId="68" fillId="0" borderId="0" xfId="0" applyNumberFormat="1" applyFont="1" applyFill="1" applyBorder="1" applyAlignment="1">
      <alignment horizontal="left"/>
    </xf>
    <xf numFmtId="2" fontId="68" fillId="0" borderId="0" xfId="0" applyNumberFormat="1" applyFont="1" applyFill="1" applyBorder="1" applyAlignment="1">
      <alignment horizontal="left"/>
    </xf>
    <xf numFmtId="182" fontId="68" fillId="0" borderId="0" xfId="0" applyNumberFormat="1" applyFont="1" applyFill="1" applyBorder="1"/>
    <xf numFmtId="3" fontId="50" fillId="0" borderId="0" xfId="0" applyNumberFormat="1" applyFont="1" applyFill="1" applyBorder="1"/>
    <xf numFmtId="164" fontId="0" fillId="0" borderId="0" xfId="12" applyFont="1" applyFill="1" applyBorder="1"/>
    <xf numFmtId="0" fontId="75" fillId="17" borderId="23" xfId="0" applyFont="1" applyFill="1" applyBorder="1" applyAlignment="1">
      <alignment horizontal="center" vertical="center"/>
    </xf>
    <xf numFmtId="0" fontId="75" fillId="17" borderId="24" xfId="0" applyFont="1" applyFill="1" applyBorder="1" applyAlignment="1">
      <alignment horizontal="center" vertical="center"/>
    </xf>
    <xf numFmtId="0" fontId="75" fillId="17" borderId="29" xfId="0" applyFont="1" applyFill="1" applyBorder="1" applyAlignment="1">
      <alignment horizontal="center" vertical="center"/>
    </xf>
  </cellXfs>
  <cellStyles count="13">
    <cellStyle name="Hipervínculo" xfId="10" builtinId="8"/>
    <cellStyle name="Hipervínculo 2" xfId="11" xr:uid="{00000000-0005-0000-0000-000001000000}"/>
    <cellStyle name="Hipervínculo 4" xfId="9" xr:uid="{00000000-0005-0000-0000-000002000000}"/>
    <cellStyle name="Millares" xfId="1" builtinId="3"/>
    <cellStyle name="Moneda" xfId="2" builtinId="4"/>
    <cellStyle name="Moneda [0]" xfId="12" builtinId="7"/>
    <cellStyle name="Normal" xfId="0" builtinId="0"/>
    <cellStyle name="Normal 2" xfId="7" xr:uid="{00000000-0005-0000-0000-000006000000}"/>
    <cellStyle name="Normal 2 2" xfId="8" xr:uid="{00000000-0005-0000-0000-000007000000}"/>
    <cellStyle name="Normal_Calculo-liquidacion-intereses-de-mora" xfId="3" xr:uid="{00000000-0005-0000-0000-000008000000}"/>
    <cellStyle name="Normal_Liquidar intereses de mora OK" xfId="4" xr:uid="{00000000-0005-0000-0000-000009000000}"/>
    <cellStyle name="Porcentaje" xfId="5" builtinId="5"/>
    <cellStyle name="Porcentual 2" xfId="6" xr:uid="{00000000-0005-0000-0000-00000B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GBox"/>
</file>

<file path=xl/ctrlProps/ctrlProp2.xml><?xml version="1.0" encoding="utf-8"?>
<formControlPr xmlns="http://schemas.microsoft.com/office/spreadsheetml/2009/9/main" objectType="GBox"/>
</file>

<file path=xl/ctrlProps/ctrlProp3.xml><?xml version="1.0" encoding="utf-8"?>
<formControlPr xmlns="http://schemas.microsoft.com/office/spreadsheetml/2009/9/main" objectType="Button" lockText="1"/>
</file>

<file path=xl/diagrams/_rels/data1.xml.rels><?xml version="1.0" encoding="UTF-8" standalone="yes"?>
<Relationships xmlns="http://schemas.openxmlformats.org/package/2006/relationships"><Relationship Id="rId1" Type="http://schemas.openxmlformats.org/officeDocument/2006/relationships/hyperlink" Target="#menu!A1"/></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80D6A73-C6AA-49F4-8CC1-0A480F29AC9B}" type="doc">
      <dgm:prSet loTypeId="urn:microsoft.com/office/officeart/2005/8/layout/arrow6" loCatId="process" qsTypeId="urn:microsoft.com/office/officeart/2005/8/quickstyle/simple5" qsCatId="simple" csTypeId="urn:microsoft.com/office/officeart/2005/8/colors/colorful1" csCatId="colorful" phldr="1"/>
      <dgm:spPr/>
      <dgm:t>
        <a:bodyPr/>
        <a:lstStyle/>
        <a:p>
          <a:endParaRPr lang="es-CO"/>
        </a:p>
      </dgm:t>
    </dgm:pt>
    <dgm:pt modelId="{761B9529-4025-4659-9029-65A651953B12}">
      <dgm:prSet phldrT="[Texto]">
        <dgm:style>
          <a:lnRef idx="0">
            <a:schemeClr val="dk1"/>
          </a:lnRef>
          <a:fillRef idx="3">
            <a:schemeClr val="dk1"/>
          </a:fillRef>
          <a:effectRef idx="3">
            <a:schemeClr val="dk1"/>
          </a:effectRef>
          <a:fontRef idx="minor">
            <a:schemeClr val="lt1"/>
          </a:fontRef>
        </dgm:style>
      </dgm:prSet>
      <dgm:spPr/>
      <dgm:t>
        <a:bodyPr/>
        <a:lstStyle/>
        <a:p>
          <a:endParaRPr lang="es-CO"/>
        </a:p>
      </dgm:t>
    </dgm:pt>
    <dgm:pt modelId="{E278962F-4AB7-4128-BA0A-B7A371D7F186}" type="parTrans" cxnId="{BAD4AC7F-FD5B-416D-8485-1B1D91D94CBD}">
      <dgm:prSet/>
      <dgm:spPr/>
      <dgm:t>
        <a:bodyPr/>
        <a:lstStyle/>
        <a:p>
          <a:endParaRPr lang="es-CO"/>
        </a:p>
      </dgm:t>
    </dgm:pt>
    <dgm:pt modelId="{F226B900-561B-42E3-9FE5-87E8B57E206C}" type="sibTrans" cxnId="{BAD4AC7F-FD5B-416D-8485-1B1D91D94CBD}">
      <dgm:prSet/>
      <dgm:spPr/>
      <dgm:t>
        <a:bodyPr/>
        <a:lstStyle/>
        <a:p>
          <a:endParaRPr lang="es-CO"/>
        </a:p>
      </dgm:t>
    </dgm:pt>
    <dgm:pt modelId="{B810A162-458F-4CF7-90A9-F18F337F7657}">
      <dgm:prSet phldrT="[Texto]">
        <dgm:style>
          <a:lnRef idx="1">
            <a:schemeClr val="dk1"/>
          </a:lnRef>
          <a:fillRef idx="3">
            <a:schemeClr val="dk1"/>
          </a:fillRef>
          <a:effectRef idx="2">
            <a:schemeClr val="dk1"/>
          </a:effectRef>
          <a:fontRef idx="minor">
            <a:schemeClr val="lt1"/>
          </a:fontRef>
        </dgm:style>
      </dgm:prSet>
      <dgm:spPr/>
      <dgm:t>
        <a:bodyPr/>
        <a:lstStyle/>
        <a:p>
          <a:r>
            <a:rPr lang="es-CO">
              <a:solidFill>
                <a:schemeClr val="tx1"/>
              </a:solidFill>
            </a:rPr>
            <a:t>MENU|</a:t>
          </a:r>
        </a:p>
      </dgm:t>
    </dgm:pt>
    <dgm:pt modelId="{A450270F-C0C5-466A-9058-4A481FD87F6C}" type="parTrans" cxnId="{2A8FC9E2-D422-49FB-9146-F3143DD8F455}">
      <dgm:prSet/>
      <dgm:spPr/>
      <dgm:t>
        <a:bodyPr/>
        <a:lstStyle/>
        <a:p>
          <a:endParaRPr lang="es-CO"/>
        </a:p>
      </dgm:t>
    </dgm:pt>
    <dgm:pt modelId="{E734D51C-C079-4D5F-99CD-004EBA246559}" type="sibTrans" cxnId="{2A8FC9E2-D422-49FB-9146-F3143DD8F455}">
      <dgm:prSet/>
      <dgm:spPr/>
      <dgm:t>
        <a:bodyPr/>
        <a:lstStyle/>
        <a:p>
          <a:endParaRPr lang="es-CO"/>
        </a:p>
      </dgm:t>
    </dgm:pt>
    <dgm:pt modelId="{CFC522DC-A4FC-4626-87A5-F41136B63A9D}" type="pres">
      <dgm:prSet presAssocID="{F80D6A73-C6AA-49F4-8CC1-0A480F29AC9B}" presName="compositeShape" presStyleCnt="0">
        <dgm:presLayoutVars>
          <dgm:chMax val="2"/>
          <dgm:dir/>
          <dgm:resizeHandles val="exact"/>
        </dgm:presLayoutVars>
      </dgm:prSet>
      <dgm:spPr/>
    </dgm:pt>
    <dgm:pt modelId="{968886BB-7A35-4748-B24D-B63F87F4EF06}" type="pres">
      <dgm:prSet presAssocID="{F80D6A73-C6AA-49F4-8CC1-0A480F29AC9B}" presName="ribbon" presStyleLbl="node1" presStyleIdx="0" presStyleCnt="1" custLinFactNeighborX="12180" custLinFactNeighborY="-3448">
        <dgm:style>
          <a:lnRef idx="2">
            <a:schemeClr val="accent6"/>
          </a:lnRef>
          <a:fillRef idx="1">
            <a:schemeClr val="lt1"/>
          </a:fillRef>
          <a:effectRef idx="0">
            <a:schemeClr val="accent6"/>
          </a:effectRef>
          <a:fontRef idx="minor">
            <a:schemeClr val="dk1"/>
          </a:fontRef>
        </dgm:style>
      </dgm:prSet>
      <dgm:spPr>
        <a:prstGeom prst="leftArrow">
          <a:avLst/>
        </a:prstGeom>
        <a:solidFill>
          <a:schemeClr val="accent5"/>
        </a:solidFill>
      </dgm:spPr>
      <dgm:extLst>
        <a:ext uri="{E40237B7-FDA0-4F09-8148-C483321AD2D9}">
          <dgm14:cNvPr xmlns:dgm14="http://schemas.microsoft.com/office/drawing/2010/diagram" id="0" name="">
            <a:hlinkClick xmlns:r="http://schemas.openxmlformats.org/officeDocument/2006/relationships" r:id="rId1"/>
          </dgm14:cNvPr>
        </a:ext>
      </dgm:extLst>
    </dgm:pt>
    <dgm:pt modelId="{AFF12941-2A29-4302-8D86-67F191C34D23}" type="pres">
      <dgm:prSet presAssocID="{F80D6A73-C6AA-49F4-8CC1-0A480F29AC9B}" presName="leftArrowText" presStyleLbl="node1" presStyleIdx="0" presStyleCnt="1" custLinFactX="-1010" custLinFactNeighborX="-100000" custLinFactNeighborY="-6803">
        <dgm:presLayoutVars>
          <dgm:chMax val="0"/>
          <dgm:bulletEnabled val="1"/>
        </dgm:presLayoutVars>
      </dgm:prSet>
      <dgm:spPr/>
    </dgm:pt>
    <dgm:pt modelId="{49D04DBE-94C0-4E29-B201-5262035703E3}" type="pres">
      <dgm:prSet presAssocID="{F80D6A73-C6AA-49F4-8CC1-0A480F29AC9B}" presName="rightArrowText" presStyleLbl="node1" presStyleIdx="0" presStyleCnt="1" custScaleX="281336" custScaleY="130613" custLinFactNeighborX="-70086" custLinFactNeighborY="-10204">
        <dgm:presLayoutVars>
          <dgm:chMax val="0"/>
          <dgm:bulletEnabled val="1"/>
        </dgm:presLayoutVars>
      </dgm:prSet>
      <dgm:spPr/>
    </dgm:pt>
  </dgm:ptLst>
  <dgm:cxnLst>
    <dgm:cxn modelId="{BAD4AC7F-FD5B-416D-8485-1B1D91D94CBD}" srcId="{F80D6A73-C6AA-49F4-8CC1-0A480F29AC9B}" destId="{761B9529-4025-4659-9029-65A651953B12}" srcOrd="0" destOrd="0" parTransId="{E278962F-4AB7-4128-BA0A-B7A371D7F186}" sibTransId="{F226B900-561B-42E3-9FE5-87E8B57E206C}"/>
    <dgm:cxn modelId="{2E6E3A84-E75E-4A98-8E39-44D44BE60298}" type="presOf" srcId="{F80D6A73-C6AA-49F4-8CC1-0A480F29AC9B}" destId="{CFC522DC-A4FC-4626-87A5-F41136B63A9D}" srcOrd="0" destOrd="0" presId="urn:microsoft.com/office/officeart/2005/8/layout/arrow6"/>
    <dgm:cxn modelId="{F5A9AAA6-6DEC-4FF3-96E8-D905654559C5}" type="presOf" srcId="{761B9529-4025-4659-9029-65A651953B12}" destId="{AFF12941-2A29-4302-8D86-67F191C34D23}" srcOrd="0" destOrd="0" presId="urn:microsoft.com/office/officeart/2005/8/layout/arrow6"/>
    <dgm:cxn modelId="{9F6BA0BB-B417-4AF8-ADFE-144C600A169A}" type="presOf" srcId="{B810A162-458F-4CF7-90A9-F18F337F7657}" destId="{49D04DBE-94C0-4E29-B201-5262035703E3}" srcOrd="0" destOrd="0" presId="urn:microsoft.com/office/officeart/2005/8/layout/arrow6"/>
    <dgm:cxn modelId="{2A8FC9E2-D422-49FB-9146-F3143DD8F455}" srcId="{F80D6A73-C6AA-49F4-8CC1-0A480F29AC9B}" destId="{B810A162-458F-4CF7-90A9-F18F337F7657}" srcOrd="1" destOrd="0" parTransId="{A450270F-C0C5-466A-9058-4A481FD87F6C}" sibTransId="{E734D51C-C079-4D5F-99CD-004EBA246559}"/>
    <dgm:cxn modelId="{BE517064-5A49-417D-9EEC-69D96A3DEDFB}" type="presParOf" srcId="{CFC522DC-A4FC-4626-87A5-F41136B63A9D}" destId="{968886BB-7A35-4748-B24D-B63F87F4EF06}" srcOrd="0" destOrd="0" presId="urn:microsoft.com/office/officeart/2005/8/layout/arrow6"/>
    <dgm:cxn modelId="{07C14FD1-3ADE-405C-8461-3BDFF3623DC8}" type="presParOf" srcId="{CFC522DC-A4FC-4626-87A5-F41136B63A9D}" destId="{AFF12941-2A29-4302-8D86-67F191C34D23}" srcOrd="1" destOrd="0" presId="urn:microsoft.com/office/officeart/2005/8/layout/arrow6"/>
    <dgm:cxn modelId="{9D7B044F-3E22-4F8B-8E68-4C6DEC3E47D2}" type="presParOf" srcId="{CFC522DC-A4FC-4626-87A5-F41136B63A9D}" destId="{49D04DBE-94C0-4E29-B201-5262035703E3}" srcOrd="2" destOrd="0" presId="urn:microsoft.com/office/officeart/2005/8/layout/arrow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68886BB-7A35-4748-B24D-B63F87F4EF06}">
      <dsp:nvSpPr>
        <dsp:cNvPr id="0" name=""/>
        <dsp:cNvSpPr/>
      </dsp:nvSpPr>
      <dsp:spPr>
        <a:xfrm>
          <a:off x="169001" y="0"/>
          <a:ext cx="1196575" cy="478630"/>
        </a:xfrm>
        <a:prstGeom prst="leftArrow">
          <a:avLst/>
        </a:prstGeom>
        <a:solidFill>
          <a:schemeClr val="accent5"/>
        </a:solidFill>
        <a:ln w="25400" cap="flat" cmpd="sng" algn="ctr">
          <a:solidFill>
            <a:schemeClr val="accent6"/>
          </a:solidFill>
          <a:prstDash val="solid"/>
        </a:ln>
        <a:effectLst/>
      </dsp:spPr>
      <dsp:style>
        <a:lnRef idx="2">
          <a:schemeClr val="accent6"/>
        </a:lnRef>
        <a:fillRef idx="1">
          <a:schemeClr val="lt1"/>
        </a:fillRef>
        <a:effectRef idx="0">
          <a:schemeClr val="accent6"/>
        </a:effectRef>
        <a:fontRef idx="minor">
          <a:schemeClr val="dk1"/>
        </a:fontRef>
      </dsp:style>
    </dsp:sp>
    <dsp:sp modelId="{AFF12941-2A29-4302-8D86-67F191C34D23}">
      <dsp:nvSpPr>
        <dsp:cNvPr id="0" name=""/>
        <dsp:cNvSpPr/>
      </dsp:nvSpPr>
      <dsp:spPr>
        <a:xfrm>
          <a:off x="0" y="67805"/>
          <a:ext cx="394869" cy="234528"/>
        </a:xfrm>
        <a:prstGeom prst="rect">
          <a:avLst/>
        </a:prstGeom>
        <a:no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dk1"/>
        </a:lnRef>
        <a:fillRef idx="3">
          <a:schemeClr val="dk1"/>
        </a:fillRef>
        <a:effectRef idx="3">
          <a:schemeClr val="dk1"/>
        </a:effectRef>
        <a:fontRef idx="minor">
          <a:schemeClr val="lt1"/>
        </a:fontRef>
      </dsp:style>
      <dsp:txBody>
        <a:bodyPr spcFirstLastPara="0" vert="horz" wrap="square" lIns="0" tIns="39116" rIns="0" bIns="41910" numCol="1" spcCol="1270" anchor="ctr" anchorCtr="0">
          <a:noAutofit/>
        </a:bodyPr>
        <a:lstStyle/>
        <a:p>
          <a:pPr marL="0" lvl="0" indent="0" algn="ctr" defTabSz="488950">
            <a:lnSpc>
              <a:spcPct val="90000"/>
            </a:lnSpc>
            <a:spcBef>
              <a:spcPct val="0"/>
            </a:spcBef>
            <a:spcAft>
              <a:spcPct val="35000"/>
            </a:spcAft>
            <a:buNone/>
          </a:pPr>
          <a:endParaRPr lang="es-CO" sz="1100" kern="1200"/>
        </a:p>
      </dsp:txBody>
      <dsp:txXfrm>
        <a:off x="0" y="67805"/>
        <a:ext cx="394869" cy="234528"/>
      </dsp:txXfrm>
    </dsp:sp>
    <dsp:sp modelId="{49D04DBE-94C0-4E29-B201-5262035703E3}">
      <dsp:nvSpPr>
        <dsp:cNvPr id="0" name=""/>
        <dsp:cNvSpPr/>
      </dsp:nvSpPr>
      <dsp:spPr>
        <a:xfrm>
          <a:off x="0" y="100511"/>
          <a:ext cx="1312894" cy="306324"/>
        </a:xfrm>
        <a:prstGeom prst="rect">
          <a:avLst/>
        </a:prstGeom>
        <a:noFill/>
        <a:ln w="9525" cap="flat" cmpd="sng" algn="ctr">
          <a:noFill/>
          <a:prstDash val="solid"/>
        </a:ln>
        <a:effectLst>
          <a:outerShdw blurRad="40000" dist="23000" dir="5400000" rotWithShape="0">
            <a:srgbClr val="000000">
              <a:alpha val="35000"/>
            </a:srgbClr>
          </a:outerShdw>
        </a:effectLst>
        <a:sp3d/>
      </dsp:spPr>
      <dsp:style>
        <a:lnRef idx="1">
          <a:schemeClr val="dk1"/>
        </a:lnRef>
        <a:fillRef idx="3">
          <a:schemeClr val="dk1"/>
        </a:fillRef>
        <a:effectRef idx="2">
          <a:schemeClr val="dk1"/>
        </a:effectRef>
        <a:fontRef idx="minor">
          <a:schemeClr val="lt1"/>
        </a:fontRef>
      </dsp:style>
      <dsp:txBody>
        <a:bodyPr spcFirstLastPara="0" vert="horz" wrap="square" lIns="0" tIns="49784" rIns="0" bIns="53340" numCol="1" spcCol="1270" anchor="ctr" anchorCtr="0">
          <a:noAutofit/>
        </a:bodyPr>
        <a:lstStyle/>
        <a:p>
          <a:pPr marL="0" lvl="0" indent="0" algn="ctr" defTabSz="622300">
            <a:lnSpc>
              <a:spcPct val="90000"/>
            </a:lnSpc>
            <a:spcBef>
              <a:spcPct val="0"/>
            </a:spcBef>
            <a:spcAft>
              <a:spcPct val="35000"/>
            </a:spcAft>
            <a:buNone/>
          </a:pPr>
          <a:r>
            <a:rPr lang="es-CO" sz="1400" kern="1200">
              <a:solidFill>
                <a:schemeClr val="tx1"/>
              </a:solidFill>
            </a:rPr>
            <a:t>MENU|</a:t>
          </a:r>
        </a:p>
      </dsp:txBody>
      <dsp:txXfrm>
        <a:off x="0" y="100511"/>
        <a:ext cx="1312894" cy="306324"/>
      </dsp:txXfrm>
    </dsp:sp>
  </dsp:spTree>
</dsp:drawing>
</file>

<file path=xl/diagrams/layout1.xml><?xml version="1.0" encoding="utf-8"?>
<dgm:layoutDef xmlns:dgm="http://schemas.openxmlformats.org/drawingml/2006/diagram" xmlns:a="http://schemas.openxmlformats.org/drawingml/2006/main" uniqueId="urn:microsoft.com/office/officeart/2005/8/layout/arrow6">
  <dgm:title val=""/>
  <dgm:desc val=""/>
  <dgm:catLst>
    <dgm:cat type="relationship" pri="4000"/>
    <dgm:cat type="process" pri="29000"/>
  </dgm:catLst>
  <dgm:sampData>
    <dgm:dataModel>
      <dgm:ptLst>
        <dgm:pt modelId="0" type="doc"/>
        <dgm:pt modelId="1">
          <dgm:prSet phldr="1"/>
        </dgm:pt>
        <dgm:pt modelId="2">
          <dgm:prSet phldr="1"/>
        </dgm:pt>
      </dgm:ptLst>
      <dgm:cxnLst>
        <dgm:cxn modelId="4" srcId="0" destId="1" srcOrd="0" destOrd="0"/>
        <dgm:cxn modelId="5" srcId="0" destId="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Lst>
      <dgm:cxnLst>
        <dgm:cxn modelId="3" srcId="0" destId="1" srcOrd="0" destOrd="0"/>
        <dgm:cxn modelId="4" srcId="0" destId="2" srcOrd="1" destOrd="0"/>
      </dgm:cxnLst>
      <dgm:bg/>
      <dgm:whole/>
    </dgm:dataModel>
  </dgm:clrData>
  <dgm:layoutNode name="compositeShape">
    <dgm:varLst>
      <dgm:chMax val="2"/>
      <dgm:dir/>
      <dgm:resizeHandles val="exact"/>
    </dgm:varLst>
    <dgm:alg type="composite">
      <dgm:param type="horzAlign" val="ctr"/>
      <dgm:param type="vertAlign" val="mid"/>
      <dgm:param type="ar" val="2.5"/>
    </dgm:alg>
    <dgm:shape xmlns:r="http://schemas.openxmlformats.org/officeDocument/2006/relationships" r:blip="">
      <dgm:adjLst/>
    </dgm:shape>
    <dgm:presOf/>
    <dgm:constrLst>
      <dgm:constr type="primFontSz" for="des" ptType="node" op="equ"/>
      <dgm:constr type="w" for="ch" forName="ribbon" refType="h" refFor="ch" refForName="ribbon" fact="2.5"/>
      <dgm:constr type="h" for="ch" forName="leftArrowText" refType="h" fact="0.49"/>
      <dgm:constr type="ctrY" for="ch" forName="leftArrowText" refType="ctrY" refFor="ch" refForName="ribbon"/>
      <dgm:constr type="ctrYOff" for="ch" forName="leftArrowText" refType="h" refFor="ch" refForName="ribbon" fact="-0.08"/>
      <dgm:constr type="l" for="ch" forName="leftArrowText" refType="w" refFor="ch" refForName="ribbon" fact="0.12"/>
      <dgm:constr type="r" for="ch" forName="leftArrowText" refType="w" refFor="ch" refForName="ribbon" fact="0.45"/>
      <dgm:constr type="h" for="ch" forName="rightArrowText" refType="h" fact="0.49"/>
      <dgm:constr type="ctrY" for="ch" forName="rightArrowText" refType="ctrY" refFor="ch" refForName="ribbon"/>
      <dgm:constr type="ctrYOff" for="ch" forName="rightArrowText" refType="h" refFor="ch" refForName="ribbon" fact="0.08"/>
      <dgm:constr type="l" for="ch" forName="rightArrowText" refType="w" refFor="ch" refForName="ribbon" fact="0.5"/>
      <dgm:constr type="r" for="ch" forName="rightArrowText" refType="w" refFor="ch" refForName="ribbon" fact="0.89"/>
    </dgm:constrLst>
    <dgm:ruleLst/>
    <dgm:choose name="Name0">
      <dgm:if name="Name1" axis="ch" ptType="node" func="cnt" op="gte" val="1">
        <dgm:layoutNode name="ribbon" styleLbl="node1">
          <dgm:alg type="sp"/>
          <dgm:shape xmlns:r="http://schemas.openxmlformats.org/officeDocument/2006/relationships" type="leftRightRibbon" r:blip="">
            <dgm:adjLst/>
          </dgm:shape>
          <dgm:presOf/>
          <dgm:constrLst/>
          <dgm:ruleLst/>
        </dgm:layoutNode>
        <dgm:layoutNode name="leftArrowText" styleLbl="node1">
          <dgm:varLst>
            <dgm:chMax val="0"/>
            <dgm:bulletEnabled val="1"/>
          </dgm:varLst>
          <dgm:alg type="tx">
            <dgm:param type="txAnchorVertCh" val="mid"/>
          </dgm:alg>
          <dgm:shape xmlns:r="http://schemas.openxmlformats.org/officeDocument/2006/relationships" type="rect" r:blip="" hideGeom="1">
            <dgm:adjLst/>
          </dgm:shape>
          <dgm:choose name="Name2">
            <dgm:if name="Name3" func="var" arg="dir" op="equ" val="norm">
              <dgm:presOf axis="ch desOrSelf" ptType="node node" st="1 1" cnt="1 0"/>
            </dgm:if>
            <dgm:else name="Name4">
              <dgm:presOf axis="ch desOrSelf" ptType="node node" st="2 1" cnt="1 0"/>
            </dgm:else>
          </dgm:choose>
          <dgm:constrLst>
            <dgm:constr type="primFontSz" val="65"/>
            <dgm:constr type="tMarg" refType="primFontSz" fact="0.28"/>
            <dgm:constr type="lMarg"/>
            <dgm:constr type="bMarg" refType="primFontSz" fact="0.3"/>
            <dgm:constr type="rMarg"/>
          </dgm:constrLst>
          <dgm:ruleLst>
            <dgm:rule type="primFontSz" val="5" fact="NaN" max="NaN"/>
          </dgm:ruleLst>
        </dgm:layoutNode>
        <dgm:layoutNode name="rightArrowText" styleLbl="node1">
          <dgm:varLst>
            <dgm:chMax val="0"/>
            <dgm:bulletEnabled val="1"/>
          </dgm:varLst>
          <dgm:alg type="tx">
            <dgm:param type="txAnchorVertCh" val="mid"/>
          </dgm:alg>
          <dgm:shape xmlns:r="http://schemas.openxmlformats.org/officeDocument/2006/relationships" type="rect" r:blip="" hideGeom="1">
            <dgm:adjLst/>
          </dgm:shape>
          <dgm:choose name="Name5">
            <dgm:if name="Name6" func="var" arg="dir" op="equ" val="norm">
              <dgm:presOf axis="ch desOrSelf" ptType="node node" st="2 1" cnt="1 0"/>
            </dgm:if>
            <dgm:else name="Name7">
              <dgm:presOf axis="ch desOrSelf" ptType="node node" st="1 1" cnt="1 0"/>
            </dgm:else>
          </dgm:choose>
          <dgm:constrLst>
            <dgm:constr type="primFontSz" val="65"/>
            <dgm:constr type="tMarg" refType="primFontSz" fact="0.28"/>
            <dgm:constr type="lMarg"/>
            <dgm:constr type="bMarg" refType="primFontSz" fact="0.3"/>
            <dgm:constr type="rMarg"/>
          </dgm:constrLst>
          <dgm:ruleLst>
            <dgm:rule type="primFontSz" val="5" fact="NaN" max="NaN"/>
          </dgm:ruleLst>
        </dgm:layoutNode>
      </dgm:if>
      <dgm:else name="Name8"/>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s>
</file>

<file path=xl/drawings/_rels/drawing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11</xdr:col>
      <xdr:colOff>63501</xdr:colOff>
      <xdr:row>226</xdr:row>
      <xdr:rowOff>149985</xdr:rowOff>
    </xdr:from>
    <xdr:to>
      <xdr:col>16</xdr:col>
      <xdr:colOff>898351</xdr:colOff>
      <xdr:row>243</xdr:row>
      <xdr:rowOff>116417</xdr:rowOff>
    </xdr:to>
    <xdr:pic>
      <xdr:nvPicPr>
        <xdr:cNvPr id="3" name="Imagen 2">
          <a:extLst>
            <a:ext uri="{FF2B5EF4-FFF2-40B4-BE49-F238E27FC236}">
              <a16:creationId xmlns:a16="http://schemas.microsoft.com/office/drawing/2014/main" id="{9D3D07AA-0693-42E9-84AB-A22DBB5CE5D4}"/>
            </a:ext>
          </a:extLst>
        </xdr:cNvPr>
        <xdr:cNvPicPr>
          <a:picLocks noChangeAspect="1"/>
        </xdr:cNvPicPr>
      </xdr:nvPicPr>
      <xdr:blipFill>
        <a:blip xmlns:r="http://schemas.openxmlformats.org/officeDocument/2006/relationships" r:embed="rId1"/>
        <a:stretch>
          <a:fillRect/>
        </a:stretch>
      </xdr:blipFill>
      <xdr:spPr>
        <a:xfrm>
          <a:off x="8699501" y="13463818"/>
          <a:ext cx="4401433" cy="2866265"/>
        </a:xfrm>
        <a:prstGeom prst="rect">
          <a:avLst/>
        </a:prstGeom>
        <a:effectLst>
          <a:glow rad="101600">
            <a:schemeClr val="accent1">
              <a:satMod val="175000"/>
              <a:alpha val="40000"/>
            </a:schemeClr>
          </a:glow>
        </a:effectLst>
      </xdr:spPr>
    </xdr:pic>
    <xdr:clientData/>
  </xdr:twoCellAnchor>
  <mc:AlternateContent xmlns:mc="http://schemas.openxmlformats.org/markup-compatibility/2006">
    <mc:Choice xmlns:a14="http://schemas.microsoft.com/office/drawing/2010/main" Requires="a14">
      <xdr:twoCellAnchor editAs="oneCell">
        <xdr:from>
          <xdr:col>12</xdr:col>
          <xdr:colOff>704850</xdr:colOff>
          <xdr:row>0</xdr:row>
          <xdr:rowOff>38100</xdr:rowOff>
        </xdr:from>
        <xdr:to>
          <xdr:col>16</xdr:col>
          <xdr:colOff>9526</xdr:colOff>
          <xdr:row>7</xdr:row>
          <xdr:rowOff>66675</xdr:rowOff>
        </xdr:to>
        <xdr:sp macro="" textlink="">
          <xdr:nvSpPr>
            <xdr:cNvPr id="1025" name="Group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Tahoma"/>
                  <a:ea typeface="Tahoma"/>
                  <a:cs typeface="Tahoma"/>
                </a:rPr>
                <a:t>Liquidación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0</xdr:row>
          <xdr:rowOff>95250</xdr:rowOff>
        </xdr:from>
        <xdr:to>
          <xdr:col>13</xdr:col>
          <xdr:colOff>23284</xdr:colOff>
          <xdr:row>6</xdr:row>
          <xdr:rowOff>95250</xdr:rowOff>
        </xdr:to>
        <xdr:sp macro="" textlink="">
          <xdr:nvSpPr>
            <xdr:cNvPr id="1026" name="Group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Tahoma"/>
                  <a:ea typeface="Tahoma"/>
                  <a:cs typeface="Tahoma"/>
                </a:rPr>
                <a:t>Datos Iniciales</a:t>
              </a:r>
            </a:p>
          </xdr:txBody>
        </xdr:sp>
        <xdr:clientData/>
      </xdr:twoCellAnchor>
    </mc:Choice>
    <mc:Fallback/>
  </mc:AlternateContent>
  <xdr:twoCellAnchor>
    <xdr:from>
      <xdr:col>6</xdr:col>
      <xdr:colOff>1238250</xdr:colOff>
      <xdr:row>234</xdr:row>
      <xdr:rowOff>116417</xdr:rowOff>
    </xdr:from>
    <xdr:to>
      <xdr:col>15</xdr:col>
      <xdr:colOff>84667</xdr:colOff>
      <xdr:row>241</xdr:row>
      <xdr:rowOff>31750</xdr:rowOff>
    </xdr:to>
    <xdr:cxnSp macro="">
      <xdr:nvCxnSpPr>
        <xdr:cNvPr id="14" name="Conector recto de flecha 13">
          <a:extLst>
            <a:ext uri="{FF2B5EF4-FFF2-40B4-BE49-F238E27FC236}">
              <a16:creationId xmlns:a16="http://schemas.microsoft.com/office/drawing/2014/main" id="{00000000-0008-0000-0000-00000E000000}"/>
            </a:ext>
          </a:extLst>
        </xdr:cNvPr>
        <xdr:cNvCxnSpPr/>
      </xdr:nvCxnSpPr>
      <xdr:spPr>
        <a:xfrm>
          <a:off x="5916083" y="14732000"/>
          <a:ext cx="5259917" cy="119591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412750</xdr:colOff>
      <xdr:row>209</xdr:row>
      <xdr:rowOff>0</xdr:rowOff>
    </xdr:from>
    <xdr:to>
      <xdr:col>16</xdr:col>
      <xdr:colOff>899584</xdr:colOff>
      <xdr:row>225</xdr:row>
      <xdr:rowOff>122275</xdr:rowOff>
    </xdr:to>
    <xdr:pic>
      <xdr:nvPicPr>
        <xdr:cNvPr id="7" name="Imagen 6">
          <a:extLst>
            <a:ext uri="{FF2B5EF4-FFF2-40B4-BE49-F238E27FC236}">
              <a16:creationId xmlns:a16="http://schemas.microsoft.com/office/drawing/2014/main" id="{17123128-ABB8-47BF-B9B8-E24517699A98}"/>
            </a:ext>
          </a:extLst>
        </xdr:cNvPr>
        <xdr:cNvPicPr>
          <a:picLocks noChangeAspect="1"/>
        </xdr:cNvPicPr>
      </xdr:nvPicPr>
      <xdr:blipFill>
        <a:blip xmlns:r="http://schemas.openxmlformats.org/officeDocument/2006/relationships" r:embed="rId2"/>
        <a:stretch>
          <a:fillRect/>
        </a:stretch>
      </xdr:blipFill>
      <xdr:spPr>
        <a:xfrm>
          <a:off x="8625417" y="10149417"/>
          <a:ext cx="4476750" cy="3191442"/>
        </a:xfrm>
        <a:prstGeom prst="rect">
          <a:avLst/>
        </a:prstGeom>
      </xdr:spPr>
    </xdr:pic>
    <xdr:clientData/>
  </xdr:twoCellAnchor>
  <xdr:twoCellAnchor>
    <xdr:from>
      <xdr:col>8</xdr:col>
      <xdr:colOff>306917</xdr:colOff>
      <xdr:row>209</xdr:row>
      <xdr:rowOff>169333</xdr:rowOff>
    </xdr:from>
    <xdr:to>
      <xdr:col>11</xdr:col>
      <xdr:colOff>10583</xdr:colOff>
      <xdr:row>222</xdr:row>
      <xdr:rowOff>137583</xdr:rowOff>
    </xdr:to>
    <xdr:cxnSp macro="">
      <xdr:nvCxnSpPr>
        <xdr:cNvPr id="13" name="Conector recto de flecha 12">
          <a:extLst>
            <a:ext uri="{FF2B5EF4-FFF2-40B4-BE49-F238E27FC236}">
              <a16:creationId xmlns:a16="http://schemas.microsoft.com/office/drawing/2014/main" id="{AE9656A2-6EAE-49B1-B736-A041B374D20B}"/>
            </a:ext>
          </a:extLst>
        </xdr:cNvPr>
        <xdr:cNvCxnSpPr/>
      </xdr:nvCxnSpPr>
      <xdr:spPr>
        <a:xfrm flipV="1">
          <a:off x="7672917" y="10318750"/>
          <a:ext cx="973666" cy="23918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1534584</xdr:colOff>
      <xdr:row>26</xdr:row>
      <xdr:rowOff>107155</xdr:rowOff>
    </xdr:to>
    <xdr:graphicFrame macro="">
      <xdr:nvGraphicFramePr>
        <xdr:cNvPr id="2" name="Diagrama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590550</xdr:colOff>
      <xdr:row>43</xdr:row>
      <xdr:rowOff>0</xdr:rowOff>
    </xdr:from>
    <xdr:to>
      <xdr:col>2</xdr:col>
      <xdr:colOff>276225</xdr:colOff>
      <xdr:row>43</xdr:row>
      <xdr:rowOff>0</xdr:rowOff>
    </xdr:to>
    <xdr:sp macro="" textlink="">
      <xdr:nvSpPr>
        <xdr:cNvPr id="2079" name="Rectangle 1">
          <a:extLst>
            <a:ext uri="{FF2B5EF4-FFF2-40B4-BE49-F238E27FC236}">
              <a16:creationId xmlns:a16="http://schemas.microsoft.com/office/drawing/2014/main" id="{00000000-0008-0000-0200-00001F080000}"/>
            </a:ext>
          </a:extLst>
        </xdr:cNvPr>
        <xdr:cNvSpPr>
          <a:spLocks noChangeArrowheads="1"/>
        </xdr:cNvSpPr>
      </xdr:nvSpPr>
      <xdr:spPr bwMode="auto">
        <a:xfrm>
          <a:off x="790575" y="15478125"/>
          <a:ext cx="0" cy="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43</xdr:row>
      <xdr:rowOff>0</xdr:rowOff>
    </xdr:from>
    <xdr:to>
      <xdr:col>5</xdr:col>
      <xdr:colOff>247650</xdr:colOff>
      <xdr:row>43</xdr:row>
      <xdr:rowOff>0</xdr:rowOff>
    </xdr:to>
    <xdr:pic>
      <xdr:nvPicPr>
        <xdr:cNvPr id="2080" name="Picture 3">
          <a:extLst>
            <a:ext uri="{FF2B5EF4-FFF2-40B4-BE49-F238E27FC236}">
              <a16:creationId xmlns:a16="http://schemas.microsoft.com/office/drawing/2014/main" id="{00000000-0008-0000-0200-000020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4300" y="15478125"/>
          <a:ext cx="1476375" cy="0"/>
        </a:xfrm>
        <a:prstGeom prst="rect">
          <a:avLst/>
        </a:prstGeom>
        <a:noFill/>
        <a:ln w="9525">
          <a:noFill/>
          <a:miter lim="800000"/>
          <a:headEnd/>
          <a:tailEnd/>
        </a:ln>
      </xdr:spPr>
    </xdr:pic>
    <xdr:clientData/>
  </xdr:twoCellAnchor>
  <xdr:twoCellAnchor>
    <xdr:from>
      <xdr:col>1</xdr:col>
      <xdr:colOff>19050</xdr:colOff>
      <xdr:row>43</xdr:row>
      <xdr:rowOff>0</xdr:rowOff>
    </xdr:from>
    <xdr:to>
      <xdr:col>5</xdr:col>
      <xdr:colOff>247650</xdr:colOff>
      <xdr:row>43</xdr:row>
      <xdr:rowOff>0</xdr:rowOff>
    </xdr:to>
    <xdr:pic>
      <xdr:nvPicPr>
        <xdr:cNvPr id="2081" name="Picture 4">
          <a:extLst>
            <a:ext uri="{FF2B5EF4-FFF2-40B4-BE49-F238E27FC236}">
              <a16:creationId xmlns:a16="http://schemas.microsoft.com/office/drawing/2014/main" id="{00000000-0008-0000-0200-00002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4300" y="15478125"/>
          <a:ext cx="1476375" cy="0"/>
        </a:xfrm>
        <a:prstGeom prst="rect">
          <a:avLst/>
        </a:prstGeom>
        <a:noFill/>
        <a:ln w="9525">
          <a:noFill/>
          <a:miter lim="800000"/>
          <a:headEnd/>
          <a:tailEnd/>
        </a:ln>
      </xdr:spPr>
    </xdr:pic>
    <xdr:clientData/>
  </xdr:twoCellAnchor>
  <xdr:twoCellAnchor>
    <xdr:from>
      <xdr:col>2</xdr:col>
      <xdr:colOff>590550</xdr:colOff>
      <xdr:row>43</xdr:row>
      <xdr:rowOff>0</xdr:rowOff>
    </xdr:from>
    <xdr:to>
      <xdr:col>2</xdr:col>
      <xdr:colOff>276225</xdr:colOff>
      <xdr:row>43</xdr:row>
      <xdr:rowOff>0</xdr:rowOff>
    </xdr:to>
    <xdr:sp macro="" textlink="">
      <xdr:nvSpPr>
        <xdr:cNvPr id="2082" name="Rectangle 5">
          <a:extLst>
            <a:ext uri="{FF2B5EF4-FFF2-40B4-BE49-F238E27FC236}">
              <a16:creationId xmlns:a16="http://schemas.microsoft.com/office/drawing/2014/main" id="{00000000-0008-0000-0200-000022080000}"/>
            </a:ext>
          </a:extLst>
        </xdr:cNvPr>
        <xdr:cNvSpPr>
          <a:spLocks noChangeArrowheads="1"/>
        </xdr:cNvSpPr>
      </xdr:nvSpPr>
      <xdr:spPr bwMode="auto">
        <a:xfrm>
          <a:off x="790575" y="15478125"/>
          <a:ext cx="0" cy="0"/>
        </a:xfrm>
        <a:prstGeom prst="rect">
          <a:avLst/>
        </a:prstGeom>
        <a:solidFill>
          <a:srgbClr val="FFFFFF"/>
        </a:solidFill>
        <a:ln w="9525">
          <a:solidFill>
            <a:srgbClr val="000000"/>
          </a:solidFill>
          <a:miter lim="800000"/>
          <a:headEnd/>
          <a:tailEnd/>
        </a:ln>
      </xdr:spPr>
    </xdr:sp>
    <xdr:clientData/>
  </xdr:twoCellAnchor>
  <xdr:twoCellAnchor>
    <xdr:from>
      <xdr:col>1</xdr:col>
      <xdr:colOff>0</xdr:colOff>
      <xdr:row>2</xdr:row>
      <xdr:rowOff>152400</xdr:rowOff>
    </xdr:from>
    <xdr:to>
      <xdr:col>1</xdr:col>
      <xdr:colOff>0</xdr:colOff>
      <xdr:row>10</xdr:row>
      <xdr:rowOff>133350</xdr:rowOff>
    </xdr:to>
    <xdr:sp macro="" textlink="">
      <xdr:nvSpPr>
        <xdr:cNvPr id="2083" name="AutoShape 6">
          <a:extLst>
            <a:ext uri="{FF2B5EF4-FFF2-40B4-BE49-F238E27FC236}">
              <a16:creationId xmlns:a16="http://schemas.microsoft.com/office/drawing/2014/main" id="{00000000-0008-0000-0200-000023080000}"/>
            </a:ext>
          </a:extLst>
        </xdr:cNvPr>
        <xdr:cNvSpPr>
          <a:spLocks/>
        </xdr:cNvSpPr>
      </xdr:nvSpPr>
      <xdr:spPr bwMode="auto">
        <a:xfrm>
          <a:off x="95250" y="933450"/>
          <a:ext cx="0" cy="3152775"/>
        </a:xfrm>
        <a:prstGeom prst="leftBrace">
          <a:avLst>
            <a:gd name="adj1" fmla="val -2147483648"/>
            <a:gd name="adj2" fmla="val 50000"/>
          </a:avLst>
        </a:prstGeom>
        <a:noFill/>
        <a:ln w="9525">
          <a:solidFill>
            <a:srgbClr val="000000"/>
          </a:solidFill>
          <a:round/>
          <a:headEnd/>
          <a:tailEnd/>
        </a:ln>
      </xdr:spPr>
    </xdr:sp>
    <xdr:clientData/>
  </xdr:twoCellAnchor>
  <xdr:twoCellAnchor>
    <xdr:from>
      <xdr:col>1</xdr:col>
      <xdr:colOff>38100</xdr:colOff>
      <xdr:row>2</xdr:row>
      <xdr:rowOff>19050</xdr:rowOff>
    </xdr:from>
    <xdr:to>
      <xdr:col>8</xdr:col>
      <xdr:colOff>152400</xdr:colOff>
      <xdr:row>4</xdr:row>
      <xdr:rowOff>419100</xdr:rowOff>
    </xdr:to>
    <xdr:pic>
      <xdr:nvPicPr>
        <xdr:cNvPr id="2084" name="Picture 7">
          <a:extLst>
            <a:ext uri="{FF2B5EF4-FFF2-40B4-BE49-F238E27FC236}">
              <a16:creationId xmlns:a16="http://schemas.microsoft.com/office/drawing/2014/main" id="{00000000-0008-0000-0200-000024080000}"/>
            </a:ext>
          </a:extLst>
        </xdr:cNvPr>
        <xdr:cNvPicPr>
          <a:picLocks noChangeAspect="1" noChangeArrowheads="1"/>
        </xdr:cNvPicPr>
      </xdr:nvPicPr>
      <xdr:blipFill>
        <a:blip xmlns:r="http://schemas.openxmlformats.org/officeDocument/2006/relationships" r:embed="rId2" cstate="print"/>
        <a:srcRect l="20313" t="17027" r="60704" b="66623"/>
        <a:stretch>
          <a:fillRect/>
        </a:stretch>
      </xdr:blipFill>
      <xdr:spPr bwMode="auto">
        <a:xfrm>
          <a:off x="133350" y="800100"/>
          <a:ext cx="2190750" cy="885825"/>
        </a:xfrm>
        <a:prstGeom prst="rect">
          <a:avLst/>
        </a:prstGeom>
        <a:noFill/>
        <a:ln w="1">
          <a:noFill/>
          <a:miter lim="800000"/>
          <a:headEnd/>
          <a:tailEnd/>
        </a:ln>
      </xdr:spPr>
    </xdr:pic>
    <xdr:clientData/>
  </xdr:twoCellAnchor>
  <xdr:twoCellAnchor>
    <xdr:from>
      <xdr:col>35</xdr:col>
      <xdr:colOff>44823</xdr:colOff>
      <xdr:row>2</xdr:row>
      <xdr:rowOff>44823</xdr:rowOff>
    </xdr:from>
    <xdr:to>
      <xdr:col>41</xdr:col>
      <xdr:colOff>212913</xdr:colOff>
      <xdr:row>4</xdr:row>
      <xdr:rowOff>385483</xdr:rowOff>
    </xdr:to>
    <xdr:pic>
      <xdr:nvPicPr>
        <xdr:cNvPr id="2085" name="Picture 8">
          <a:extLst>
            <a:ext uri="{FF2B5EF4-FFF2-40B4-BE49-F238E27FC236}">
              <a16:creationId xmlns:a16="http://schemas.microsoft.com/office/drawing/2014/main" id="{00000000-0008-0000-0200-000025080000}"/>
            </a:ext>
          </a:extLst>
        </xdr:cNvPr>
        <xdr:cNvPicPr>
          <a:picLocks noChangeAspect="1" noChangeArrowheads="1"/>
        </xdr:cNvPicPr>
      </xdr:nvPicPr>
      <xdr:blipFill>
        <a:blip xmlns:r="http://schemas.openxmlformats.org/officeDocument/2006/relationships" r:embed="rId3" cstate="print"/>
        <a:srcRect l="56718" t="43408" r="22501" b="48882"/>
        <a:stretch>
          <a:fillRect/>
        </a:stretch>
      </xdr:blipFill>
      <xdr:spPr bwMode="auto">
        <a:xfrm>
          <a:off x="9883588" y="818029"/>
          <a:ext cx="1848972" cy="822513"/>
        </a:xfrm>
        <a:prstGeom prst="rect">
          <a:avLst/>
        </a:prstGeom>
        <a:noFill/>
        <a:ln w="19050">
          <a:solidFill>
            <a:srgbClr val="FFFFFF"/>
          </a:solid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xdr:col>
          <xdr:colOff>257175</xdr:colOff>
          <xdr:row>0</xdr:row>
          <xdr:rowOff>57150</xdr:rowOff>
        </xdr:from>
        <xdr:to>
          <xdr:col>30</xdr:col>
          <xdr:colOff>57150</xdr:colOff>
          <xdr:row>0</xdr:row>
          <xdr:rowOff>333375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CO" sz="1000" b="0" i="0" u="none" strike="noStrike" baseline="0">
                  <a:solidFill>
                    <a:srgbClr val="000000"/>
                  </a:solidFill>
                  <a:latin typeface="Arial Black"/>
                </a:rPr>
                <a:t>imprime 490</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8</xdr:col>
      <xdr:colOff>194584</xdr:colOff>
      <xdr:row>0</xdr:row>
      <xdr:rowOff>0</xdr:rowOff>
    </xdr:from>
    <xdr:to>
      <xdr:col>16</xdr:col>
      <xdr:colOff>205469</xdr:colOff>
      <xdr:row>62</xdr:row>
      <xdr:rowOff>19050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4167189" y="2123395"/>
          <a:ext cx="10353675" cy="6106885"/>
        </a:xfrm>
        <a:prstGeom prst="rect">
          <a:avLst/>
        </a:prstGeom>
      </xdr:spPr>
    </xdr:pic>
    <xdr:clientData/>
  </xdr:twoCellAnchor>
  <xdr:twoCellAnchor editAs="oneCell">
    <xdr:from>
      <xdr:col>0</xdr:col>
      <xdr:colOff>0</xdr:colOff>
      <xdr:row>0</xdr:row>
      <xdr:rowOff>60215</xdr:rowOff>
    </xdr:from>
    <xdr:to>
      <xdr:col>8</xdr:col>
      <xdr:colOff>10885</xdr:colOff>
      <xdr:row>62</xdr:row>
      <xdr:rowOff>79265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5400000">
          <a:off x="-2123395" y="2183610"/>
          <a:ext cx="10353675" cy="61068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uglas-latitud\archivos\Informacion%202010\jaime%20moreno\Jmoreno\PROYECCION%20%20Inv.J.Moreno%20A&#209;O%20GRAVABLE%202009%20a%2018.01.20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rchivos\informacion%202007\temas%202007\informacion%20conseguida%20en%20internet%202007\Calculo-liquidacion-intereses-de-mor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archi2003\excel2003\nelson\impuestos\IVA%20nelson%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rchivos\Informacion%202010\jaime%20moreno\Mordaz\proyeccion%20mordaz%20A&#209;O%20GRAVABLE%202009%20al%20%2017.01.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rchivos\Informacion%202012\herramientas\vencimientos%2020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archivos\informacion%202008\2008%20bayon\a-IVA%202007%20BAY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rchivos\excel-2004\dts\impuestos\estados%20financieros%20completos%20LATIN%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ouglas\AppData\Local\Microsoft\Windows\Temporary%20Internet%20Files\Content.Outlook\GD7X746T\PlantillaEstadosFinancierosD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uglas-latitud\archivos\informacion%202006\jaime%20moreno%202006\mordaz\a-IVA%20MORDAZ%202006%20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rchivos\Informacion%202016\herramientas\declaracion%20JURIDICAS%20renta%20y%20formularios%20anuales\F110-F140-F1732-F440%200045.fields%20EG%20-%20A&#209;O%20GRAVABLE%202015%20Vyola-1.1.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uglas-latitud\archivos\informacion%202008\2008%20taiga\a-IVA%20TAIGA%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res"/>
      <sheetName val="ca-cio"/>
      <sheetName val="rf"/>
      <sheetName val="prov.cartera"/>
      <sheetName val="AII"/>
      <sheetName val="CMF"/>
      <sheetName val="activos fijos"/>
      <sheetName val="parafiscales"/>
      <sheetName val="impuestos"/>
      <sheetName val="pag-exterior"/>
      <sheetName val="anexo k"/>
      <sheetName val="socios"/>
      <sheetName val="puc"/>
      <sheetName val="codigoMM"/>
      <sheetName val="tabla"/>
      <sheetName val="sancion"/>
      <sheetName val="formulario"/>
    </sheetNames>
    <sheetDataSet>
      <sheetData sheetId="0">
        <row r="47">
          <cell r="E47">
            <v>2.5</v>
          </cell>
          <cell r="F47" t="str">
            <v>18 meses</v>
          </cell>
        </row>
        <row r="48">
          <cell r="E48">
            <v>3</v>
          </cell>
          <cell r="F48" t="str">
            <v>12 meses</v>
          </cell>
        </row>
        <row r="49">
          <cell r="E49">
            <v>5</v>
          </cell>
          <cell r="F49" t="str">
            <v>06 meses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LIQUIDACION"/>
      <sheetName val="DIAS"/>
    </sheetNames>
    <sheetDataSet>
      <sheetData sheetId="0"/>
      <sheetData sheetId="1"/>
      <sheetData sheetId="2">
        <row r="2">
          <cell r="B2">
            <v>1</v>
          </cell>
          <cell r="C2" t="str">
            <v>Domingo</v>
          </cell>
        </row>
        <row r="3">
          <cell r="B3">
            <v>2</v>
          </cell>
          <cell r="C3" t="str">
            <v>Lunes</v>
          </cell>
        </row>
        <row r="4">
          <cell r="B4">
            <v>3</v>
          </cell>
          <cell r="C4" t="str">
            <v>Martes</v>
          </cell>
        </row>
        <row r="5">
          <cell r="B5">
            <v>4</v>
          </cell>
          <cell r="C5" t="str">
            <v>Miércoles</v>
          </cell>
        </row>
        <row r="6">
          <cell r="B6">
            <v>5</v>
          </cell>
          <cell r="C6" t="str">
            <v>Jueves</v>
          </cell>
        </row>
        <row r="7">
          <cell r="B7">
            <v>6</v>
          </cell>
          <cell r="C7" t="str">
            <v>Viernes</v>
          </cell>
        </row>
        <row r="8">
          <cell r="B8">
            <v>7</v>
          </cell>
          <cell r="C8" t="str">
            <v>Sábado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05"/>
      <sheetName val="I-D 05"/>
      <sheetName val="06"/>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res"/>
      <sheetName val="ca-cio"/>
      <sheetName val="rf"/>
      <sheetName val="prov.cartera"/>
      <sheetName val="AII"/>
      <sheetName val="CMF"/>
      <sheetName val="AF-contable"/>
      <sheetName val="parafiscales"/>
      <sheetName val="impuestos"/>
      <sheetName val="pag-exterior"/>
      <sheetName val="anexo k"/>
      <sheetName val="socios"/>
      <sheetName val="puc"/>
      <sheetName val="codigoMM"/>
      <sheetName val="tabla"/>
      <sheetName val="sancion"/>
      <sheetName val="formulario"/>
    </sheetNames>
    <sheetDataSet>
      <sheetData sheetId="0">
        <row r="47">
          <cell r="E47">
            <v>2.5</v>
          </cell>
          <cell r="F47" t="str">
            <v>18 meses</v>
          </cell>
        </row>
        <row r="48">
          <cell r="E48">
            <v>3</v>
          </cell>
          <cell r="F48" t="str">
            <v>12 meses</v>
          </cell>
        </row>
        <row r="49">
          <cell r="E49">
            <v>5</v>
          </cell>
          <cell r="F49" t="str">
            <v>06 meses</v>
          </cell>
        </row>
      </sheetData>
      <sheetData sheetId="1"/>
      <sheetData sheetId="2">
        <row r="6">
          <cell r="K6">
            <v>0</v>
          </cell>
        </row>
      </sheetData>
      <sheetData sheetId="3"/>
      <sheetData sheetId="4"/>
      <sheetData sheetId="5"/>
      <sheetData sheetId="6"/>
      <sheetData sheetId="7"/>
      <sheetData sheetId="8"/>
      <sheetData sheetId="9"/>
      <sheetData sheetId="10"/>
      <sheetData sheetId="11">
        <row r="124">
          <cell r="J124">
            <v>281192438</v>
          </cell>
        </row>
      </sheetData>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sheetName val="control"/>
      <sheetName val="cod-act"/>
      <sheetName val="puc"/>
      <sheetName val="tabla rf"/>
      <sheetName val="Tabla RF 2012"/>
      <sheetName val="calendario"/>
      <sheetName val="Calendario DIAN-SDH 2012"/>
      <sheetName val="DR2011"/>
      <sheetName val="MM-dian-2011"/>
      <sheetName val="Formato 1732-2011"/>
      <sheetName val="MM-shd2011"/>
      <sheetName val="Parametos"/>
      <sheetName val="Cifras en UVTs"/>
      <sheetName val="Usura"/>
      <sheetName val="cifras"/>
      <sheetName val="terceros"/>
    </sheetNames>
    <sheetDataSet>
      <sheetData sheetId="0">
        <row r="202">
          <cell r="B202">
            <v>1</v>
          </cell>
          <cell r="C202">
            <v>41158</v>
          </cell>
        </row>
        <row r="203">
          <cell r="B203">
            <v>6</v>
          </cell>
          <cell r="C203">
            <v>41157</v>
          </cell>
        </row>
        <row r="204">
          <cell r="B204">
            <v>11</v>
          </cell>
          <cell r="C204">
            <v>41156</v>
          </cell>
        </row>
        <row r="205">
          <cell r="B205">
            <v>16</v>
          </cell>
          <cell r="C205">
            <v>41155</v>
          </cell>
        </row>
        <row r="206">
          <cell r="B206">
            <v>21</v>
          </cell>
          <cell r="C206">
            <v>41152</v>
          </cell>
        </row>
        <row r="207">
          <cell r="B207">
            <v>26</v>
          </cell>
          <cell r="C207">
            <v>41151</v>
          </cell>
        </row>
        <row r="208">
          <cell r="B208">
            <v>31</v>
          </cell>
          <cell r="C208">
            <v>41150</v>
          </cell>
        </row>
        <row r="209">
          <cell r="B209">
            <v>36</v>
          </cell>
          <cell r="C209">
            <v>41149</v>
          </cell>
        </row>
        <row r="210">
          <cell r="B210">
            <v>41</v>
          </cell>
          <cell r="C210">
            <v>41148</v>
          </cell>
        </row>
        <row r="211">
          <cell r="B211">
            <v>46</v>
          </cell>
          <cell r="C211">
            <v>41145</v>
          </cell>
        </row>
        <row r="212">
          <cell r="B212">
            <v>51</v>
          </cell>
          <cell r="C212">
            <v>41144</v>
          </cell>
        </row>
        <row r="213">
          <cell r="B213">
            <v>56</v>
          </cell>
          <cell r="C213">
            <v>41143</v>
          </cell>
        </row>
        <row r="214">
          <cell r="B214">
            <v>61</v>
          </cell>
          <cell r="C214">
            <v>41142</v>
          </cell>
        </row>
        <row r="215">
          <cell r="B215">
            <v>66</v>
          </cell>
          <cell r="C215">
            <v>41138</v>
          </cell>
        </row>
        <row r="216">
          <cell r="B216">
            <v>71</v>
          </cell>
          <cell r="C216">
            <v>41137</v>
          </cell>
        </row>
        <row r="217">
          <cell r="B217">
            <v>76</v>
          </cell>
          <cell r="C217">
            <v>41136</v>
          </cell>
        </row>
        <row r="218">
          <cell r="B218">
            <v>81</v>
          </cell>
          <cell r="C218">
            <v>41135</v>
          </cell>
        </row>
        <row r="219">
          <cell r="B219">
            <v>86</v>
          </cell>
          <cell r="C219">
            <v>41134</v>
          </cell>
        </row>
        <row r="220">
          <cell r="B220">
            <v>91</v>
          </cell>
          <cell r="C220">
            <v>41131</v>
          </cell>
        </row>
        <row r="221">
          <cell r="B221">
            <v>96</v>
          </cell>
          <cell r="C221">
            <v>41130</v>
          </cell>
        </row>
        <row r="222">
          <cell r="B222">
            <v>0</v>
          </cell>
          <cell r="C222">
            <v>41130</v>
          </cell>
        </row>
        <row r="239">
          <cell r="B239">
            <v>1</v>
          </cell>
          <cell r="C239">
            <v>41066</v>
          </cell>
        </row>
        <row r="240">
          <cell r="B240">
            <v>2</v>
          </cell>
          <cell r="C240">
            <v>41067</v>
          </cell>
        </row>
        <row r="241">
          <cell r="B241">
            <v>6</v>
          </cell>
          <cell r="C241">
            <v>41068</v>
          </cell>
        </row>
        <row r="242">
          <cell r="B242">
            <v>10</v>
          </cell>
          <cell r="C242">
            <v>41072</v>
          </cell>
        </row>
        <row r="243">
          <cell r="B243">
            <v>14</v>
          </cell>
          <cell r="C243">
            <v>41073</v>
          </cell>
        </row>
        <row r="244">
          <cell r="B244">
            <v>18</v>
          </cell>
          <cell r="C244">
            <v>41074</v>
          </cell>
        </row>
        <row r="245">
          <cell r="B245">
            <v>22</v>
          </cell>
          <cell r="C245">
            <v>41075</v>
          </cell>
        </row>
        <row r="246">
          <cell r="B246">
            <v>26</v>
          </cell>
          <cell r="C246">
            <v>41039</v>
          </cell>
        </row>
        <row r="247">
          <cell r="B247">
            <v>30</v>
          </cell>
          <cell r="C247">
            <v>41040</v>
          </cell>
        </row>
        <row r="248">
          <cell r="B248">
            <v>34</v>
          </cell>
          <cell r="C248">
            <v>41043</v>
          </cell>
        </row>
        <row r="249">
          <cell r="B249">
            <v>38</v>
          </cell>
          <cell r="C249">
            <v>41044</v>
          </cell>
        </row>
        <row r="250">
          <cell r="B250">
            <v>42</v>
          </cell>
          <cell r="C250">
            <v>41045</v>
          </cell>
        </row>
        <row r="251">
          <cell r="B251">
            <v>46</v>
          </cell>
          <cell r="C251">
            <v>41046</v>
          </cell>
        </row>
        <row r="252">
          <cell r="B252">
            <v>50</v>
          </cell>
          <cell r="C252">
            <v>41047</v>
          </cell>
        </row>
        <row r="253">
          <cell r="B253">
            <v>54</v>
          </cell>
          <cell r="C253">
            <v>41051</v>
          </cell>
        </row>
        <row r="254">
          <cell r="B254">
            <v>58</v>
          </cell>
          <cell r="C254">
            <v>41052</v>
          </cell>
        </row>
        <row r="255">
          <cell r="B255">
            <v>62</v>
          </cell>
          <cell r="C255">
            <v>41053</v>
          </cell>
        </row>
        <row r="256">
          <cell r="B256">
            <v>66</v>
          </cell>
          <cell r="C256">
            <v>41054</v>
          </cell>
        </row>
        <row r="257">
          <cell r="B257">
            <v>70</v>
          </cell>
          <cell r="C257">
            <v>41057</v>
          </cell>
        </row>
        <row r="258">
          <cell r="B258">
            <v>74</v>
          </cell>
          <cell r="C258">
            <v>41058</v>
          </cell>
        </row>
        <row r="259">
          <cell r="B259">
            <v>78</v>
          </cell>
          <cell r="C259">
            <v>41059</v>
          </cell>
        </row>
        <row r="260">
          <cell r="B260">
            <v>82</v>
          </cell>
          <cell r="C260">
            <v>41060</v>
          </cell>
        </row>
        <row r="261">
          <cell r="B261">
            <v>86</v>
          </cell>
          <cell r="C261">
            <v>41061</v>
          </cell>
        </row>
        <row r="262">
          <cell r="B262">
            <v>90</v>
          </cell>
          <cell r="C262">
            <v>41064</v>
          </cell>
        </row>
        <row r="263">
          <cell r="B263">
            <v>94</v>
          </cell>
          <cell r="C263">
            <v>41065</v>
          </cell>
        </row>
        <row r="264">
          <cell r="B264">
            <v>98</v>
          </cell>
          <cell r="C264">
            <v>41066</v>
          </cell>
        </row>
        <row r="265">
          <cell r="B265">
            <v>0</v>
          </cell>
          <cell r="C265">
            <v>41066</v>
          </cell>
        </row>
        <row r="266">
          <cell r="B266">
            <v>41066</v>
          </cell>
          <cell r="C266">
            <v>41066</v>
          </cell>
        </row>
        <row r="267">
          <cell r="B267">
            <v>41066</v>
          </cell>
          <cell r="C267">
            <v>41066</v>
          </cell>
        </row>
        <row r="268">
          <cell r="B268">
            <v>41066</v>
          </cell>
          <cell r="C268">
            <v>41066</v>
          </cell>
        </row>
        <row r="269">
          <cell r="B269">
            <v>41066</v>
          </cell>
          <cell r="C269">
            <v>41066</v>
          </cell>
        </row>
        <row r="270">
          <cell r="B270">
            <v>41066</v>
          </cell>
          <cell r="C270">
            <v>41066</v>
          </cell>
        </row>
        <row r="271">
          <cell r="B271">
            <v>41066</v>
          </cell>
          <cell r="C271">
            <v>41066</v>
          </cell>
        </row>
        <row r="272">
          <cell r="B272">
            <v>41066</v>
          </cell>
          <cell r="C272">
            <v>41066</v>
          </cell>
        </row>
        <row r="273">
          <cell r="B273">
            <v>41066</v>
          </cell>
          <cell r="C273">
            <v>41066</v>
          </cell>
        </row>
        <row r="274">
          <cell r="B274">
            <v>41066</v>
          </cell>
          <cell r="C274">
            <v>41066</v>
          </cell>
        </row>
        <row r="275">
          <cell r="B275">
            <v>41066</v>
          </cell>
          <cell r="C275">
            <v>41066</v>
          </cell>
        </row>
        <row r="276">
          <cell r="B276">
            <v>41066</v>
          </cell>
          <cell r="C276">
            <v>41066</v>
          </cell>
        </row>
        <row r="277">
          <cell r="B277">
            <v>41066</v>
          </cell>
          <cell r="C277">
            <v>41066</v>
          </cell>
        </row>
        <row r="278">
          <cell r="B278">
            <v>41066</v>
          </cell>
          <cell r="C278">
            <v>41066</v>
          </cell>
        </row>
        <row r="279">
          <cell r="B279">
            <v>41066</v>
          </cell>
          <cell r="C279">
            <v>41066</v>
          </cell>
        </row>
        <row r="280">
          <cell r="B280">
            <v>41066</v>
          </cell>
          <cell r="C280">
            <v>41066</v>
          </cell>
        </row>
        <row r="281">
          <cell r="B281">
            <v>41066</v>
          </cell>
          <cell r="C281">
            <v>41066</v>
          </cell>
        </row>
        <row r="282">
          <cell r="B282">
            <v>41066</v>
          </cell>
          <cell r="C282">
            <v>41066</v>
          </cell>
        </row>
        <row r="283">
          <cell r="B283">
            <v>41066</v>
          </cell>
          <cell r="C283">
            <v>41066</v>
          </cell>
        </row>
        <row r="284">
          <cell r="B284">
            <v>41066</v>
          </cell>
          <cell r="C284">
            <v>41066</v>
          </cell>
        </row>
        <row r="285">
          <cell r="B285">
            <v>41066</v>
          </cell>
          <cell r="C285">
            <v>41066</v>
          </cell>
        </row>
        <row r="286">
          <cell r="B286">
            <v>41066</v>
          </cell>
          <cell r="C286">
            <v>41066</v>
          </cell>
        </row>
        <row r="287">
          <cell r="B287">
            <v>41066</v>
          </cell>
          <cell r="C287">
            <v>41066</v>
          </cell>
        </row>
        <row r="288">
          <cell r="B288">
            <v>41066</v>
          </cell>
          <cell r="C288">
            <v>41066</v>
          </cell>
        </row>
        <row r="290">
          <cell r="B290">
            <v>1</v>
          </cell>
          <cell r="C290">
            <v>41052</v>
          </cell>
        </row>
        <row r="291">
          <cell r="B291">
            <v>2</v>
          </cell>
          <cell r="C291">
            <v>41053</v>
          </cell>
        </row>
        <row r="292">
          <cell r="B292">
            <v>6</v>
          </cell>
          <cell r="C292">
            <v>41054</v>
          </cell>
        </row>
        <row r="293">
          <cell r="B293">
            <v>10</v>
          </cell>
          <cell r="C293">
            <v>41057</v>
          </cell>
        </row>
        <row r="294">
          <cell r="B294">
            <v>14</v>
          </cell>
          <cell r="C294">
            <v>41058</v>
          </cell>
        </row>
        <row r="295">
          <cell r="B295">
            <v>18</v>
          </cell>
          <cell r="C295">
            <v>41059</v>
          </cell>
        </row>
        <row r="296">
          <cell r="B296">
            <v>22</v>
          </cell>
          <cell r="C296">
            <v>41060</v>
          </cell>
        </row>
        <row r="297">
          <cell r="B297">
            <v>26</v>
          </cell>
          <cell r="C297">
            <v>41024</v>
          </cell>
        </row>
        <row r="298">
          <cell r="B298">
            <v>30</v>
          </cell>
          <cell r="C298">
            <v>41025</v>
          </cell>
        </row>
        <row r="299">
          <cell r="B299">
            <v>34</v>
          </cell>
          <cell r="C299">
            <v>41026</v>
          </cell>
        </row>
        <row r="300">
          <cell r="B300">
            <v>38</v>
          </cell>
          <cell r="C300">
            <v>41029</v>
          </cell>
        </row>
        <row r="301">
          <cell r="B301">
            <v>42</v>
          </cell>
          <cell r="C301">
            <v>41031</v>
          </cell>
        </row>
        <row r="302">
          <cell r="B302">
            <v>46</v>
          </cell>
          <cell r="C302">
            <v>41032</v>
          </cell>
        </row>
        <row r="303">
          <cell r="B303">
            <v>50</v>
          </cell>
          <cell r="C303">
            <v>41033</v>
          </cell>
        </row>
        <row r="304">
          <cell r="B304">
            <v>54</v>
          </cell>
          <cell r="C304">
            <v>41036</v>
          </cell>
        </row>
        <row r="305">
          <cell r="B305">
            <v>58</v>
          </cell>
          <cell r="C305">
            <v>41037</v>
          </cell>
        </row>
        <row r="306">
          <cell r="B306">
            <v>62</v>
          </cell>
          <cell r="C306">
            <v>41038</v>
          </cell>
        </row>
        <row r="307">
          <cell r="B307">
            <v>66</v>
          </cell>
          <cell r="C307">
            <v>41039</v>
          </cell>
        </row>
        <row r="308">
          <cell r="B308">
            <v>70</v>
          </cell>
          <cell r="C308">
            <v>41040</v>
          </cell>
        </row>
        <row r="309">
          <cell r="B309">
            <v>74</v>
          </cell>
          <cell r="C309">
            <v>41043</v>
          </cell>
        </row>
        <row r="310">
          <cell r="B310">
            <v>78</v>
          </cell>
          <cell r="C310">
            <v>41044</v>
          </cell>
        </row>
        <row r="311">
          <cell r="B311">
            <v>82</v>
          </cell>
          <cell r="C311">
            <v>41045</v>
          </cell>
        </row>
        <row r="312">
          <cell r="B312">
            <v>86</v>
          </cell>
          <cell r="C312">
            <v>41046</v>
          </cell>
        </row>
        <row r="313">
          <cell r="B313">
            <v>90</v>
          </cell>
          <cell r="C313">
            <v>41047</v>
          </cell>
        </row>
        <row r="314">
          <cell r="B314">
            <v>94</v>
          </cell>
          <cell r="C314">
            <v>41051</v>
          </cell>
        </row>
        <row r="315">
          <cell r="B315">
            <v>98</v>
          </cell>
          <cell r="C315">
            <v>41052</v>
          </cell>
        </row>
        <row r="316">
          <cell r="B316">
            <v>0</v>
          </cell>
          <cell r="C316">
            <v>41052</v>
          </cell>
        </row>
        <row r="333">
          <cell r="B333">
            <v>0</v>
          </cell>
          <cell r="C333">
            <v>40940</v>
          </cell>
          <cell r="G333">
            <v>0</v>
          </cell>
          <cell r="H333">
            <v>40940</v>
          </cell>
        </row>
        <row r="334">
          <cell r="B334">
            <v>9</v>
          </cell>
          <cell r="C334">
            <v>40941</v>
          </cell>
          <cell r="G334">
            <v>11</v>
          </cell>
          <cell r="H334">
            <v>40941</v>
          </cell>
        </row>
        <row r="335">
          <cell r="B335">
            <v>17</v>
          </cell>
          <cell r="C335">
            <v>40942</v>
          </cell>
          <cell r="G335">
            <v>24</v>
          </cell>
          <cell r="H335">
            <v>40942</v>
          </cell>
        </row>
        <row r="336">
          <cell r="B336">
            <v>25</v>
          </cell>
          <cell r="C336">
            <v>40945</v>
          </cell>
          <cell r="G336">
            <v>37</v>
          </cell>
          <cell r="H336">
            <v>40945</v>
          </cell>
        </row>
        <row r="337">
          <cell r="B337">
            <v>33</v>
          </cell>
          <cell r="C337">
            <v>40946</v>
          </cell>
          <cell r="G337">
            <v>50</v>
          </cell>
          <cell r="H337">
            <v>40946</v>
          </cell>
        </row>
        <row r="338">
          <cell r="B338">
            <v>41</v>
          </cell>
          <cell r="C338">
            <v>40947</v>
          </cell>
          <cell r="G338">
            <v>63</v>
          </cell>
          <cell r="H338">
            <v>40947</v>
          </cell>
        </row>
        <row r="339">
          <cell r="B339">
            <v>49</v>
          </cell>
          <cell r="C339">
            <v>40948</v>
          </cell>
          <cell r="G339">
            <v>76</v>
          </cell>
          <cell r="H339">
            <v>40948</v>
          </cell>
        </row>
        <row r="340">
          <cell r="B340">
            <v>57</v>
          </cell>
          <cell r="C340">
            <v>40949</v>
          </cell>
          <cell r="G340">
            <v>89</v>
          </cell>
          <cell r="H340">
            <v>40949</v>
          </cell>
        </row>
        <row r="341">
          <cell r="B341">
            <v>65</v>
          </cell>
          <cell r="C341">
            <v>40952</v>
          </cell>
        </row>
        <row r="342">
          <cell r="B342">
            <v>73</v>
          </cell>
          <cell r="C342">
            <v>40953</v>
          </cell>
        </row>
        <row r="343">
          <cell r="B343">
            <v>80</v>
          </cell>
          <cell r="C343">
            <v>40954</v>
          </cell>
        </row>
        <row r="344">
          <cell r="B344">
            <v>87</v>
          </cell>
          <cell r="C344">
            <v>40955</v>
          </cell>
        </row>
        <row r="345">
          <cell r="B345">
            <v>94</v>
          </cell>
          <cell r="C345">
            <v>40956</v>
          </cell>
        </row>
        <row r="348">
          <cell r="B348">
            <v>0</v>
          </cell>
          <cell r="C348">
            <v>40969</v>
          </cell>
          <cell r="G348">
            <v>0</v>
          </cell>
          <cell r="H348">
            <v>40969</v>
          </cell>
        </row>
        <row r="349">
          <cell r="B349">
            <v>9</v>
          </cell>
          <cell r="C349">
            <v>40970</v>
          </cell>
          <cell r="G349">
            <v>11</v>
          </cell>
          <cell r="H349">
            <v>40970</v>
          </cell>
        </row>
        <row r="350">
          <cell r="B350">
            <v>17</v>
          </cell>
          <cell r="C350">
            <v>40973</v>
          </cell>
          <cell r="G350">
            <v>24</v>
          </cell>
          <cell r="H350">
            <v>40973</v>
          </cell>
        </row>
        <row r="351">
          <cell r="B351">
            <v>25</v>
          </cell>
          <cell r="C351">
            <v>40974</v>
          </cell>
          <cell r="G351">
            <v>37</v>
          </cell>
          <cell r="H351">
            <v>40974</v>
          </cell>
        </row>
        <row r="352">
          <cell r="B352">
            <v>33</v>
          </cell>
          <cell r="C352">
            <v>40975</v>
          </cell>
          <cell r="G352">
            <v>50</v>
          </cell>
          <cell r="H352">
            <v>40975</v>
          </cell>
        </row>
        <row r="353">
          <cell r="B353">
            <v>41</v>
          </cell>
          <cell r="C353">
            <v>40976</v>
          </cell>
          <cell r="G353">
            <v>63</v>
          </cell>
          <cell r="H353">
            <v>40976</v>
          </cell>
        </row>
        <row r="354">
          <cell r="B354">
            <v>49</v>
          </cell>
          <cell r="C354">
            <v>40977</v>
          </cell>
          <cell r="G354">
            <v>76</v>
          </cell>
          <cell r="H354">
            <v>40977</v>
          </cell>
        </row>
        <row r="355">
          <cell r="B355">
            <v>57</v>
          </cell>
          <cell r="C355">
            <v>40980</v>
          </cell>
          <cell r="G355">
            <v>89</v>
          </cell>
          <cell r="H355">
            <v>40980</v>
          </cell>
        </row>
        <row r="356">
          <cell r="B356">
            <v>65</v>
          </cell>
          <cell r="C356">
            <v>40981</v>
          </cell>
        </row>
        <row r="357">
          <cell r="B357">
            <v>73</v>
          </cell>
          <cell r="C357">
            <v>40982</v>
          </cell>
        </row>
        <row r="358">
          <cell r="B358">
            <v>80</v>
          </cell>
          <cell r="C358">
            <v>40983</v>
          </cell>
        </row>
        <row r="359">
          <cell r="B359">
            <v>87</v>
          </cell>
          <cell r="C359">
            <v>40984</v>
          </cell>
        </row>
        <row r="360">
          <cell r="B360">
            <v>94</v>
          </cell>
          <cell r="C360">
            <v>40988</v>
          </cell>
        </row>
        <row r="363">
          <cell r="B363">
            <v>0</v>
          </cell>
          <cell r="C363">
            <v>41001</v>
          </cell>
          <cell r="G363">
            <v>0</v>
          </cell>
          <cell r="H363">
            <v>41001</v>
          </cell>
        </row>
        <row r="364">
          <cell r="B364">
            <v>9</v>
          </cell>
          <cell r="C364">
            <v>41002</v>
          </cell>
          <cell r="G364">
            <v>11</v>
          </cell>
          <cell r="H364">
            <v>41002</v>
          </cell>
        </row>
        <row r="365">
          <cell r="B365">
            <v>17</v>
          </cell>
          <cell r="C365">
            <v>41003</v>
          </cell>
          <cell r="G365">
            <v>24</v>
          </cell>
          <cell r="H365">
            <v>41003</v>
          </cell>
        </row>
        <row r="366">
          <cell r="B366">
            <v>25</v>
          </cell>
          <cell r="C366">
            <v>41008</v>
          </cell>
          <cell r="G366">
            <v>37</v>
          </cell>
          <cell r="H366">
            <v>41008</v>
          </cell>
        </row>
        <row r="367">
          <cell r="B367">
            <v>33</v>
          </cell>
          <cell r="C367">
            <v>41009</v>
          </cell>
          <cell r="G367">
            <v>50</v>
          </cell>
          <cell r="H367">
            <v>41009</v>
          </cell>
        </row>
        <row r="368">
          <cell r="B368">
            <v>41</v>
          </cell>
          <cell r="C368">
            <v>41010</v>
          </cell>
          <cell r="G368">
            <v>63</v>
          </cell>
          <cell r="H368">
            <v>41010</v>
          </cell>
        </row>
        <row r="369">
          <cell r="B369">
            <v>49</v>
          </cell>
          <cell r="C369">
            <v>41011</v>
          </cell>
          <cell r="G369">
            <v>76</v>
          </cell>
          <cell r="H369">
            <v>41011</v>
          </cell>
        </row>
        <row r="370">
          <cell r="B370">
            <v>57</v>
          </cell>
          <cell r="C370">
            <v>41012</v>
          </cell>
          <cell r="G370">
            <v>89</v>
          </cell>
          <cell r="H370">
            <v>41012</v>
          </cell>
        </row>
        <row r="371">
          <cell r="B371">
            <v>65</v>
          </cell>
          <cell r="C371">
            <v>41015</v>
          </cell>
        </row>
        <row r="372">
          <cell r="B372">
            <v>73</v>
          </cell>
          <cell r="C372">
            <v>41016</v>
          </cell>
        </row>
        <row r="373">
          <cell r="B373">
            <v>80</v>
          </cell>
          <cell r="C373">
            <v>41017</v>
          </cell>
        </row>
        <row r="374">
          <cell r="B374">
            <v>87</v>
          </cell>
          <cell r="C374">
            <v>41018</v>
          </cell>
        </row>
        <row r="375">
          <cell r="B375">
            <v>94</v>
          </cell>
          <cell r="C375">
            <v>41019</v>
          </cell>
        </row>
        <row r="378">
          <cell r="B378">
            <v>0</v>
          </cell>
          <cell r="C378">
            <v>41031</v>
          </cell>
          <cell r="G378">
            <v>0</v>
          </cell>
          <cell r="H378">
            <v>41031</v>
          </cell>
        </row>
        <row r="379">
          <cell r="B379">
            <v>9</v>
          </cell>
          <cell r="C379">
            <v>41032</v>
          </cell>
          <cell r="G379">
            <v>11</v>
          </cell>
          <cell r="H379">
            <v>41032</v>
          </cell>
        </row>
        <row r="380">
          <cell r="B380">
            <v>17</v>
          </cell>
          <cell r="C380">
            <v>41033</v>
          </cell>
          <cell r="G380">
            <v>24</v>
          </cell>
          <cell r="H380">
            <v>41033</v>
          </cell>
        </row>
        <row r="381">
          <cell r="B381">
            <v>25</v>
          </cell>
          <cell r="C381">
            <v>41036</v>
          </cell>
          <cell r="G381">
            <v>37</v>
          </cell>
          <cell r="H381">
            <v>41036</v>
          </cell>
        </row>
        <row r="382">
          <cell r="B382">
            <v>33</v>
          </cell>
          <cell r="C382">
            <v>41037</v>
          </cell>
          <cell r="G382">
            <v>50</v>
          </cell>
          <cell r="H382">
            <v>41037</v>
          </cell>
        </row>
        <row r="383">
          <cell r="B383">
            <v>41</v>
          </cell>
          <cell r="C383">
            <v>41038</v>
          </cell>
          <cell r="G383">
            <v>63</v>
          </cell>
          <cell r="H383">
            <v>41038</v>
          </cell>
        </row>
        <row r="384">
          <cell r="B384">
            <v>49</v>
          </cell>
          <cell r="C384">
            <v>41039</v>
          </cell>
          <cell r="G384">
            <v>76</v>
          </cell>
          <cell r="H384">
            <v>41039</v>
          </cell>
        </row>
        <row r="385">
          <cell r="B385">
            <v>57</v>
          </cell>
          <cell r="C385">
            <v>41040</v>
          </cell>
          <cell r="G385">
            <v>89</v>
          </cell>
          <cell r="H385">
            <v>41040</v>
          </cell>
        </row>
        <row r="386">
          <cell r="B386">
            <v>65</v>
          </cell>
          <cell r="C386">
            <v>41043</v>
          </cell>
        </row>
        <row r="387">
          <cell r="B387">
            <v>73</v>
          </cell>
          <cell r="C387">
            <v>41044</v>
          </cell>
        </row>
        <row r="388">
          <cell r="B388">
            <v>80</v>
          </cell>
          <cell r="C388">
            <v>41045</v>
          </cell>
        </row>
        <row r="389">
          <cell r="B389">
            <v>87</v>
          </cell>
          <cell r="C389">
            <v>41046</v>
          </cell>
        </row>
        <row r="390">
          <cell r="B390">
            <v>94</v>
          </cell>
          <cell r="C390">
            <v>41047</v>
          </cell>
        </row>
        <row r="393">
          <cell r="B393">
            <v>0</v>
          </cell>
          <cell r="C393">
            <v>41061</v>
          </cell>
          <cell r="G393">
            <v>0</v>
          </cell>
          <cell r="H393">
            <v>41061</v>
          </cell>
        </row>
        <row r="394">
          <cell r="B394">
            <v>9</v>
          </cell>
          <cell r="C394">
            <v>41064</v>
          </cell>
          <cell r="G394">
            <v>11</v>
          </cell>
          <cell r="H394">
            <v>41064</v>
          </cell>
        </row>
        <row r="395">
          <cell r="B395">
            <v>17</v>
          </cell>
          <cell r="C395">
            <v>41065</v>
          </cell>
          <cell r="G395">
            <v>24</v>
          </cell>
          <cell r="H395">
            <v>41065</v>
          </cell>
        </row>
        <row r="396">
          <cell r="B396">
            <v>25</v>
          </cell>
          <cell r="C396">
            <v>41066</v>
          </cell>
          <cell r="G396">
            <v>37</v>
          </cell>
          <cell r="H396">
            <v>41066</v>
          </cell>
        </row>
        <row r="397">
          <cell r="B397">
            <v>33</v>
          </cell>
          <cell r="C397">
            <v>41067</v>
          </cell>
          <cell r="G397">
            <v>50</v>
          </cell>
          <cell r="H397">
            <v>41067</v>
          </cell>
        </row>
        <row r="398">
          <cell r="B398">
            <v>41</v>
          </cell>
          <cell r="C398">
            <v>41068</v>
          </cell>
          <cell r="G398">
            <v>63</v>
          </cell>
          <cell r="H398">
            <v>41068</v>
          </cell>
        </row>
        <row r="399">
          <cell r="B399">
            <v>49</v>
          </cell>
          <cell r="C399">
            <v>41072</v>
          </cell>
          <cell r="G399">
            <v>76</v>
          </cell>
          <cell r="H399">
            <v>41072</v>
          </cell>
        </row>
        <row r="400">
          <cell r="B400">
            <v>57</v>
          </cell>
          <cell r="C400">
            <v>41073</v>
          </cell>
          <cell r="G400">
            <v>89</v>
          </cell>
          <cell r="H400">
            <v>41073</v>
          </cell>
        </row>
        <row r="401">
          <cell r="B401">
            <v>65</v>
          </cell>
          <cell r="C401">
            <v>41074</v>
          </cell>
        </row>
        <row r="402">
          <cell r="B402">
            <v>73</v>
          </cell>
          <cell r="C402">
            <v>41075</v>
          </cell>
        </row>
        <row r="403">
          <cell r="B403">
            <v>80</v>
          </cell>
          <cell r="C403">
            <v>41079</v>
          </cell>
        </row>
        <row r="404">
          <cell r="B404">
            <v>87</v>
          </cell>
          <cell r="C404">
            <v>41080</v>
          </cell>
        </row>
        <row r="408">
          <cell r="B408">
            <v>0</v>
          </cell>
          <cell r="C408">
            <v>41093</v>
          </cell>
          <cell r="G408">
            <v>0</v>
          </cell>
          <cell r="H408">
            <v>41093</v>
          </cell>
        </row>
        <row r="409">
          <cell r="B409">
            <v>9</v>
          </cell>
          <cell r="C409">
            <v>41094</v>
          </cell>
          <cell r="G409">
            <v>11</v>
          </cell>
          <cell r="H409">
            <v>41094</v>
          </cell>
        </row>
        <row r="410">
          <cell r="B410">
            <v>17</v>
          </cell>
          <cell r="C410">
            <v>41095</v>
          </cell>
          <cell r="G410">
            <v>24</v>
          </cell>
          <cell r="H410">
            <v>41095</v>
          </cell>
        </row>
        <row r="411">
          <cell r="B411">
            <v>25</v>
          </cell>
          <cell r="C411">
            <v>41096</v>
          </cell>
          <cell r="G411">
            <v>37</v>
          </cell>
          <cell r="H411">
            <v>41096</v>
          </cell>
        </row>
        <row r="412">
          <cell r="B412">
            <v>33</v>
          </cell>
          <cell r="C412">
            <v>41099</v>
          </cell>
          <cell r="G412">
            <v>50</v>
          </cell>
          <cell r="H412">
            <v>41099</v>
          </cell>
        </row>
        <row r="413">
          <cell r="B413">
            <v>41</v>
          </cell>
          <cell r="C413">
            <v>41102</v>
          </cell>
          <cell r="G413">
            <v>63</v>
          </cell>
          <cell r="H413">
            <v>41102</v>
          </cell>
        </row>
        <row r="414">
          <cell r="B414">
            <v>49</v>
          </cell>
          <cell r="C414">
            <v>41103</v>
          </cell>
          <cell r="G414">
            <v>76</v>
          </cell>
          <cell r="H414">
            <v>41103</v>
          </cell>
        </row>
        <row r="415">
          <cell r="B415">
            <v>57</v>
          </cell>
          <cell r="C415">
            <v>41106</v>
          </cell>
          <cell r="G415">
            <v>89</v>
          </cell>
          <cell r="H415">
            <v>41106</v>
          </cell>
        </row>
        <row r="416">
          <cell r="B416">
            <v>65</v>
          </cell>
          <cell r="C416">
            <v>41107</v>
          </cell>
        </row>
        <row r="417">
          <cell r="B417">
            <v>73</v>
          </cell>
          <cell r="C417">
            <v>41108</v>
          </cell>
        </row>
        <row r="418">
          <cell r="B418">
            <v>80</v>
          </cell>
          <cell r="C418">
            <v>41109</v>
          </cell>
        </row>
        <row r="419">
          <cell r="B419">
            <v>87</v>
          </cell>
          <cell r="C419">
            <v>41113</v>
          </cell>
        </row>
        <row r="420">
          <cell r="B420">
            <v>94</v>
          </cell>
          <cell r="C420">
            <v>41114</v>
          </cell>
        </row>
        <row r="423">
          <cell r="B423">
            <v>0</v>
          </cell>
          <cell r="C423">
            <v>41122</v>
          </cell>
          <cell r="G423">
            <v>0</v>
          </cell>
          <cell r="H423">
            <v>41122</v>
          </cell>
        </row>
        <row r="424">
          <cell r="B424">
            <v>9</v>
          </cell>
          <cell r="C424">
            <v>41123</v>
          </cell>
          <cell r="G424">
            <v>11</v>
          </cell>
          <cell r="H424">
            <v>41123</v>
          </cell>
        </row>
        <row r="425">
          <cell r="B425">
            <v>17</v>
          </cell>
          <cell r="C425">
            <v>41124</v>
          </cell>
          <cell r="G425">
            <v>24</v>
          </cell>
          <cell r="H425">
            <v>41124</v>
          </cell>
        </row>
        <row r="426">
          <cell r="B426">
            <v>25</v>
          </cell>
          <cell r="C426">
            <v>41127</v>
          </cell>
          <cell r="G426">
            <v>37</v>
          </cell>
          <cell r="H426">
            <v>41127</v>
          </cell>
        </row>
        <row r="427">
          <cell r="B427">
            <v>33</v>
          </cell>
          <cell r="C427">
            <v>41129</v>
          </cell>
          <cell r="G427">
            <v>50</v>
          </cell>
          <cell r="H427">
            <v>41129</v>
          </cell>
        </row>
        <row r="428">
          <cell r="B428">
            <v>41</v>
          </cell>
          <cell r="C428">
            <v>41130</v>
          </cell>
          <cell r="G428">
            <v>63</v>
          </cell>
          <cell r="H428">
            <v>41130</v>
          </cell>
        </row>
        <row r="429">
          <cell r="B429">
            <v>49</v>
          </cell>
          <cell r="C429">
            <v>41131</v>
          </cell>
          <cell r="G429">
            <v>76</v>
          </cell>
          <cell r="H429">
            <v>41131</v>
          </cell>
        </row>
        <row r="430">
          <cell r="B430">
            <v>57</v>
          </cell>
          <cell r="C430">
            <v>41134</v>
          </cell>
          <cell r="G430">
            <v>89</v>
          </cell>
          <cell r="H430">
            <v>41134</v>
          </cell>
        </row>
        <row r="431">
          <cell r="B431">
            <v>65</v>
          </cell>
          <cell r="C431">
            <v>41135</v>
          </cell>
        </row>
        <row r="432">
          <cell r="B432">
            <v>73</v>
          </cell>
          <cell r="C432">
            <v>41136</v>
          </cell>
        </row>
        <row r="433">
          <cell r="B433">
            <v>80</v>
          </cell>
          <cell r="C433">
            <v>41137</v>
          </cell>
        </row>
        <row r="434">
          <cell r="B434">
            <v>87</v>
          </cell>
          <cell r="C434">
            <v>41138</v>
          </cell>
        </row>
        <row r="435">
          <cell r="B435">
            <v>94</v>
          </cell>
          <cell r="C435">
            <v>41141</v>
          </cell>
        </row>
        <row r="438">
          <cell r="B438">
            <v>0</v>
          </cell>
          <cell r="C438">
            <v>41155</v>
          </cell>
          <cell r="G438">
            <v>0</v>
          </cell>
          <cell r="H438">
            <v>41155</v>
          </cell>
        </row>
        <row r="439">
          <cell r="B439">
            <v>9</v>
          </cell>
          <cell r="C439">
            <v>41156</v>
          </cell>
          <cell r="G439">
            <v>11</v>
          </cell>
          <cell r="H439">
            <v>41156</v>
          </cell>
        </row>
        <row r="440">
          <cell r="B440">
            <v>17</v>
          </cell>
          <cell r="C440">
            <v>41157</v>
          </cell>
          <cell r="G440">
            <v>24</v>
          </cell>
          <cell r="H440">
            <v>41157</v>
          </cell>
        </row>
        <row r="441">
          <cell r="B441">
            <v>25</v>
          </cell>
          <cell r="C441">
            <v>41158</v>
          </cell>
          <cell r="G441">
            <v>37</v>
          </cell>
          <cell r="H441">
            <v>41158</v>
          </cell>
        </row>
        <row r="442">
          <cell r="B442">
            <v>33</v>
          </cell>
          <cell r="C442">
            <v>41159</v>
          </cell>
          <cell r="G442">
            <v>50</v>
          </cell>
          <cell r="H442">
            <v>41159</v>
          </cell>
        </row>
        <row r="443">
          <cell r="B443">
            <v>41</v>
          </cell>
          <cell r="C443">
            <v>41162</v>
          </cell>
          <cell r="G443">
            <v>63</v>
          </cell>
          <cell r="H443">
            <v>41162</v>
          </cell>
        </row>
        <row r="444">
          <cell r="B444">
            <v>49</v>
          </cell>
          <cell r="C444">
            <v>41163</v>
          </cell>
          <cell r="G444">
            <v>76</v>
          </cell>
          <cell r="H444">
            <v>41163</v>
          </cell>
        </row>
        <row r="445">
          <cell r="B445">
            <v>57</v>
          </cell>
          <cell r="C445">
            <v>41164</v>
          </cell>
          <cell r="G445">
            <v>89</v>
          </cell>
          <cell r="H445">
            <v>41164</v>
          </cell>
        </row>
        <row r="446">
          <cell r="B446">
            <v>65</v>
          </cell>
          <cell r="C446">
            <v>41165</v>
          </cell>
        </row>
        <row r="447">
          <cell r="B447">
            <v>73</v>
          </cell>
          <cell r="C447">
            <v>41166</v>
          </cell>
        </row>
        <row r="448">
          <cell r="B448">
            <v>80</v>
          </cell>
          <cell r="C448">
            <v>41169</v>
          </cell>
        </row>
        <row r="449">
          <cell r="B449">
            <v>87</v>
          </cell>
          <cell r="C449">
            <v>41170</v>
          </cell>
        </row>
        <row r="450">
          <cell r="B450">
            <v>94</v>
          </cell>
          <cell r="C450">
            <v>41171</v>
          </cell>
        </row>
        <row r="453">
          <cell r="B453">
            <v>0</v>
          </cell>
          <cell r="C453">
            <v>41183</v>
          </cell>
          <cell r="G453">
            <v>0</v>
          </cell>
          <cell r="H453">
            <v>41183</v>
          </cell>
        </row>
        <row r="454">
          <cell r="B454">
            <v>9</v>
          </cell>
          <cell r="C454">
            <v>41184</v>
          </cell>
          <cell r="G454">
            <v>11</v>
          </cell>
          <cell r="H454">
            <v>41184</v>
          </cell>
        </row>
        <row r="455">
          <cell r="B455">
            <v>17</v>
          </cell>
          <cell r="C455">
            <v>41185</v>
          </cell>
          <cell r="G455">
            <v>24</v>
          </cell>
          <cell r="H455">
            <v>41185</v>
          </cell>
        </row>
        <row r="456">
          <cell r="B456">
            <v>25</v>
          </cell>
          <cell r="C456">
            <v>41186</v>
          </cell>
          <cell r="G456">
            <v>37</v>
          </cell>
          <cell r="H456">
            <v>41186</v>
          </cell>
        </row>
        <row r="457">
          <cell r="B457">
            <v>33</v>
          </cell>
          <cell r="C457">
            <v>41187</v>
          </cell>
          <cell r="G457">
            <v>50</v>
          </cell>
          <cell r="H457">
            <v>41187</v>
          </cell>
        </row>
        <row r="458">
          <cell r="B458">
            <v>41</v>
          </cell>
          <cell r="C458">
            <v>41190</v>
          </cell>
          <cell r="G458">
            <v>63</v>
          </cell>
          <cell r="H458">
            <v>41190</v>
          </cell>
        </row>
        <row r="459">
          <cell r="B459">
            <v>49</v>
          </cell>
          <cell r="C459">
            <v>41191</v>
          </cell>
          <cell r="G459">
            <v>76</v>
          </cell>
          <cell r="H459">
            <v>41191</v>
          </cell>
        </row>
        <row r="460">
          <cell r="B460">
            <v>57</v>
          </cell>
          <cell r="C460">
            <v>41192</v>
          </cell>
          <cell r="G460">
            <v>89</v>
          </cell>
          <cell r="H460">
            <v>41192</v>
          </cell>
        </row>
        <row r="461">
          <cell r="B461">
            <v>65</v>
          </cell>
          <cell r="C461">
            <v>41193</v>
          </cell>
        </row>
        <row r="462">
          <cell r="B462">
            <v>73</v>
          </cell>
          <cell r="C462">
            <v>41194</v>
          </cell>
        </row>
        <row r="463">
          <cell r="B463">
            <v>80</v>
          </cell>
          <cell r="C463">
            <v>41198</v>
          </cell>
        </row>
        <row r="464">
          <cell r="B464">
            <v>87</v>
          </cell>
          <cell r="C464">
            <v>41199</v>
          </cell>
        </row>
        <row r="465">
          <cell r="B465">
            <v>94</v>
          </cell>
          <cell r="C465">
            <v>41200</v>
          </cell>
        </row>
        <row r="468">
          <cell r="B468">
            <v>0</v>
          </cell>
          <cell r="C468">
            <v>41214</v>
          </cell>
          <cell r="G468">
            <v>0</v>
          </cell>
          <cell r="H468">
            <v>41214</v>
          </cell>
        </row>
        <row r="469">
          <cell r="B469">
            <v>9</v>
          </cell>
          <cell r="C469">
            <v>41215</v>
          </cell>
          <cell r="G469">
            <v>11</v>
          </cell>
          <cell r="H469">
            <v>41215</v>
          </cell>
        </row>
        <row r="470">
          <cell r="B470">
            <v>17</v>
          </cell>
          <cell r="C470">
            <v>41219</v>
          </cell>
          <cell r="G470">
            <v>24</v>
          </cell>
          <cell r="H470">
            <v>41219</v>
          </cell>
        </row>
        <row r="471">
          <cell r="B471">
            <v>25</v>
          </cell>
          <cell r="C471">
            <v>41220</v>
          </cell>
          <cell r="G471">
            <v>37</v>
          </cell>
          <cell r="H471">
            <v>41220</v>
          </cell>
        </row>
        <row r="472">
          <cell r="B472">
            <v>33</v>
          </cell>
          <cell r="C472">
            <v>41221</v>
          </cell>
          <cell r="G472">
            <v>50</v>
          </cell>
          <cell r="H472">
            <v>41221</v>
          </cell>
        </row>
        <row r="473">
          <cell r="B473">
            <v>41</v>
          </cell>
          <cell r="C473">
            <v>41222</v>
          </cell>
          <cell r="G473">
            <v>63</v>
          </cell>
          <cell r="H473">
            <v>41222</v>
          </cell>
        </row>
        <row r="474">
          <cell r="B474">
            <v>49</v>
          </cell>
          <cell r="C474">
            <v>41226</v>
          </cell>
          <cell r="G474">
            <v>76</v>
          </cell>
          <cell r="H474">
            <v>41226</v>
          </cell>
        </row>
        <row r="475">
          <cell r="B475">
            <v>57</v>
          </cell>
          <cell r="C475">
            <v>41227</v>
          </cell>
          <cell r="G475">
            <v>89</v>
          </cell>
          <cell r="H475">
            <v>41227</v>
          </cell>
        </row>
        <row r="476">
          <cell r="B476">
            <v>65</v>
          </cell>
          <cell r="C476">
            <v>41228</v>
          </cell>
        </row>
        <row r="477">
          <cell r="B477">
            <v>73</v>
          </cell>
          <cell r="C477">
            <v>41229</v>
          </cell>
        </row>
        <row r="478">
          <cell r="B478">
            <v>80</v>
          </cell>
          <cell r="C478">
            <v>41232</v>
          </cell>
        </row>
        <row r="479">
          <cell r="B479">
            <v>87</v>
          </cell>
          <cell r="C479">
            <v>41233</v>
          </cell>
        </row>
        <row r="480">
          <cell r="B480">
            <v>94</v>
          </cell>
          <cell r="C480">
            <v>41234</v>
          </cell>
        </row>
        <row r="483">
          <cell r="B483">
            <v>0</v>
          </cell>
          <cell r="C483">
            <v>41246</v>
          </cell>
          <cell r="G483">
            <v>0</v>
          </cell>
          <cell r="H483">
            <v>41246</v>
          </cell>
        </row>
        <row r="484">
          <cell r="B484">
            <v>9</v>
          </cell>
          <cell r="C484">
            <v>41247</v>
          </cell>
          <cell r="G484">
            <v>11</v>
          </cell>
          <cell r="H484">
            <v>41247</v>
          </cell>
        </row>
        <row r="485">
          <cell r="B485">
            <v>17</v>
          </cell>
          <cell r="C485">
            <v>41248</v>
          </cell>
          <cell r="G485">
            <v>24</v>
          </cell>
          <cell r="H485">
            <v>41248</v>
          </cell>
        </row>
        <row r="486">
          <cell r="B486">
            <v>25</v>
          </cell>
          <cell r="C486">
            <v>41249</v>
          </cell>
          <cell r="G486">
            <v>37</v>
          </cell>
          <cell r="H486">
            <v>41249</v>
          </cell>
        </row>
        <row r="487">
          <cell r="B487">
            <v>33</v>
          </cell>
          <cell r="C487">
            <v>41250</v>
          </cell>
          <cell r="G487">
            <v>50</v>
          </cell>
          <cell r="H487">
            <v>41250</v>
          </cell>
        </row>
        <row r="488">
          <cell r="B488">
            <v>41</v>
          </cell>
          <cell r="C488">
            <v>41253</v>
          </cell>
          <cell r="G488">
            <v>63</v>
          </cell>
          <cell r="H488">
            <v>41253</v>
          </cell>
        </row>
        <row r="489">
          <cell r="B489">
            <v>49</v>
          </cell>
          <cell r="C489">
            <v>41254</v>
          </cell>
          <cell r="G489">
            <v>76</v>
          </cell>
          <cell r="H489">
            <v>41254</v>
          </cell>
        </row>
        <row r="490">
          <cell r="B490">
            <v>57</v>
          </cell>
          <cell r="C490">
            <v>41255</v>
          </cell>
          <cell r="G490">
            <v>89</v>
          </cell>
          <cell r="H490">
            <v>41255</v>
          </cell>
        </row>
        <row r="491">
          <cell r="B491">
            <v>65</v>
          </cell>
          <cell r="C491">
            <v>41256</v>
          </cell>
        </row>
        <row r="492">
          <cell r="B492">
            <v>73</v>
          </cell>
          <cell r="C492">
            <v>41257</v>
          </cell>
        </row>
        <row r="493">
          <cell r="B493">
            <v>80</v>
          </cell>
          <cell r="C493">
            <v>41260</v>
          </cell>
        </row>
        <row r="494">
          <cell r="B494">
            <v>87</v>
          </cell>
          <cell r="C494">
            <v>41261</v>
          </cell>
        </row>
        <row r="495">
          <cell r="B495">
            <v>94</v>
          </cell>
          <cell r="C495">
            <v>41262</v>
          </cell>
        </row>
        <row r="498">
          <cell r="B498">
            <v>0</v>
          </cell>
          <cell r="C498">
            <v>41276</v>
          </cell>
          <cell r="G498">
            <v>0</v>
          </cell>
          <cell r="H498">
            <v>41276</v>
          </cell>
        </row>
        <row r="499">
          <cell r="B499">
            <v>9</v>
          </cell>
          <cell r="C499">
            <v>41277</v>
          </cell>
          <cell r="G499">
            <v>11</v>
          </cell>
          <cell r="H499">
            <v>41277</v>
          </cell>
        </row>
        <row r="500">
          <cell r="B500">
            <v>17</v>
          </cell>
          <cell r="C500">
            <v>41278</v>
          </cell>
          <cell r="G500">
            <v>24</v>
          </cell>
          <cell r="H500">
            <v>41278</v>
          </cell>
        </row>
        <row r="501">
          <cell r="B501">
            <v>25</v>
          </cell>
          <cell r="C501">
            <v>41282</v>
          </cell>
          <cell r="G501">
            <v>37</v>
          </cell>
          <cell r="H501">
            <v>41282</v>
          </cell>
        </row>
        <row r="502">
          <cell r="B502">
            <v>33</v>
          </cell>
          <cell r="C502">
            <v>41283</v>
          </cell>
          <cell r="G502">
            <v>50</v>
          </cell>
          <cell r="H502">
            <v>41283</v>
          </cell>
        </row>
        <row r="503">
          <cell r="B503">
            <v>41</v>
          </cell>
          <cell r="C503">
            <v>41284</v>
          </cell>
          <cell r="G503">
            <v>63</v>
          </cell>
          <cell r="H503">
            <v>41284</v>
          </cell>
        </row>
        <row r="504">
          <cell r="B504">
            <v>49</v>
          </cell>
          <cell r="C504">
            <v>41285</v>
          </cell>
          <cell r="G504">
            <v>76</v>
          </cell>
          <cell r="H504">
            <v>41285</v>
          </cell>
        </row>
        <row r="505">
          <cell r="B505">
            <v>57</v>
          </cell>
          <cell r="C505">
            <v>41288</v>
          </cell>
          <cell r="G505">
            <v>89</v>
          </cell>
          <cell r="H505">
            <v>41288</v>
          </cell>
        </row>
        <row r="506">
          <cell r="B506">
            <v>65</v>
          </cell>
          <cell r="C506">
            <v>41289</v>
          </cell>
        </row>
        <row r="507">
          <cell r="B507">
            <v>73</v>
          </cell>
          <cell r="C507">
            <v>41290</v>
          </cell>
        </row>
        <row r="508">
          <cell r="B508">
            <v>80</v>
          </cell>
          <cell r="C508">
            <v>41291</v>
          </cell>
        </row>
        <row r="509">
          <cell r="B509">
            <v>87</v>
          </cell>
          <cell r="C509">
            <v>41292</v>
          </cell>
        </row>
        <row r="510">
          <cell r="B510">
            <v>94</v>
          </cell>
          <cell r="C510">
            <v>41295</v>
          </cell>
        </row>
        <row r="512">
          <cell r="B512">
            <v>1</v>
          </cell>
          <cell r="C512">
            <v>41205</v>
          </cell>
        </row>
        <row r="513">
          <cell r="B513">
            <v>2</v>
          </cell>
          <cell r="C513">
            <v>41206</v>
          </cell>
        </row>
        <row r="514">
          <cell r="B514">
            <v>3</v>
          </cell>
          <cell r="C514">
            <v>41207</v>
          </cell>
        </row>
        <row r="515">
          <cell r="B515">
            <v>4</v>
          </cell>
          <cell r="C515">
            <v>41208</v>
          </cell>
        </row>
        <row r="516">
          <cell r="B516">
            <v>5</v>
          </cell>
          <cell r="C516">
            <v>41211</v>
          </cell>
        </row>
        <row r="517">
          <cell r="B517">
            <v>6</v>
          </cell>
          <cell r="C517">
            <v>41212</v>
          </cell>
        </row>
        <row r="518">
          <cell r="B518">
            <v>7</v>
          </cell>
          <cell r="C518">
            <v>41213</v>
          </cell>
        </row>
        <row r="519">
          <cell r="B519">
            <v>8</v>
          </cell>
          <cell r="C519">
            <v>41214</v>
          </cell>
        </row>
        <row r="520">
          <cell r="B520">
            <v>9</v>
          </cell>
          <cell r="C520">
            <v>41215</v>
          </cell>
        </row>
        <row r="521">
          <cell r="B521">
            <v>0</v>
          </cell>
          <cell r="C521">
            <v>41204</v>
          </cell>
        </row>
        <row r="523">
          <cell r="B523">
            <v>1</v>
          </cell>
          <cell r="C523">
            <v>41015</v>
          </cell>
        </row>
        <row r="524">
          <cell r="B524">
            <v>6</v>
          </cell>
          <cell r="C524">
            <v>41012</v>
          </cell>
        </row>
        <row r="525">
          <cell r="B525">
            <v>11</v>
          </cell>
          <cell r="C525">
            <v>41011</v>
          </cell>
        </row>
        <row r="526">
          <cell r="B526">
            <v>16</v>
          </cell>
          <cell r="C526">
            <v>41010</v>
          </cell>
        </row>
        <row r="527">
          <cell r="B527">
            <v>21</v>
          </cell>
          <cell r="C527">
            <v>41009</v>
          </cell>
        </row>
        <row r="528">
          <cell r="B528">
            <v>26</v>
          </cell>
          <cell r="C528">
            <v>41008</v>
          </cell>
        </row>
        <row r="529">
          <cell r="B529">
            <v>31</v>
          </cell>
          <cell r="C529">
            <v>40998</v>
          </cell>
        </row>
        <row r="530">
          <cell r="B530">
            <v>36</v>
          </cell>
          <cell r="C530">
            <v>40997</v>
          </cell>
        </row>
        <row r="531">
          <cell r="B531">
            <v>41</v>
          </cell>
          <cell r="C531">
            <v>40996</v>
          </cell>
        </row>
        <row r="532">
          <cell r="B532">
            <v>46</v>
          </cell>
          <cell r="C532">
            <v>40995</v>
          </cell>
        </row>
        <row r="533">
          <cell r="B533">
            <v>51</v>
          </cell>
          <cell r="C533">
            <v>40994</v>
          </cell>
        </row>
        <row r="534">
          <cell r="B534">
            <v>56</v>
          </cell>
          <cell r="C534">
            <v>40991</v>
          </cell>
        </row>
        <row r="535">
          <cell r="B535">
            <v>61</v>
          </cell>
          <cell r="C535">
            <v>40990</v>
          </cell>
        </row>
        <row r="536">
          <cell r="B536">
            <v>66</v>
          </cell>
          <cell r="C536">
            <v>40989</v>
          </cell>
        </row>
        <row r="537">
          <cell r="B537">
            <v>71</v>
          </cell>
          <cell r="C537">
            <v>40988</v>
          </cell>
        </row>
        <row r="538">
          <cell r="B538">
            <v>76</v>
          </cell>
          <cell r="C538">
            <v>40984</v>
          </cell>
        </row>
        <row r="539">
          <cell r="B539">
            <v>81</v>
          </cell>
          <cell r="C539">
            <v>40983</v>
          </cell>
        </row>
        <row r="540">
          <cell r="B540">
            <v>86</v>
          </cell>
          <cell r="C540">
            <v>40982</v>
          </cell>
        </row>
        <row r="541">
          <cell r="B541">
            <v>91</v>
          </cell>
          <cell r="C541">
            <v>40981</v>
          </cell>
        </row>
        <row r="542">
          <cell r="B542">
            <v>96</v>
          </cell>
          <cell r="C542">
            <v>40980</v>
          </cell>
        </row>
        <row r="543">
          <cell r="B543">
            <v>0</v>
          </cell>
          <cell r="C543">
            <v>40980</v>
          </cell>
        </row>
        <row r="545">
          <cell r="B545">
            <v>1</v>
          </cell>
          <cell r="C545">
            <v>41051</v>
          </cell>
        </row>
        <row r="546">
          <cell r="B546">
            <v>6</v>
          </cell>
          <cell r="C546">
            <v>41047</v>
          </cell>
        </row>
        <row r="547">
          <cell r="B547">
            <v>11</v>
          </cell>
          <cell r="C547">
            <v>41046</v>
          </cell>
        </row>
        <row r="548">
          <cell r="B548">
            <v>16</v>
          </cell>
          <cell r="C548">
            <v>41045</v>
          </cell>
        </row>
        <row r="549">
          <cell r="B549">
            <v>21</v>
          </cell>
          <cell r="C549">
            <v>41044</v>
          </cell>
        </row>
        <row r="550">
          <cell r="B550">
            <v>26</v>
          </cell>
          <cell r="C550">
            <v>41043</v>
          </cell>
        </row>
        <row r="551">
          <cell r="B551">
            <v>31</v>
          </cell>
          <cell r="C551">
            <v>41040</v>
          </cell>
        </row>
        <row r="552">
          <cell r="B552">
            <v>36</v>
          </cell>
          <cell r="C552">
            <v>41039</v>
          </cell>
        </row>
        <row r="553">
          <cell r="B553">
            <v>41</v>
          </cell>
          <cell r="C553">
            <v>41038</v>
          </cell>
        </row>
        <row r="554">
          <cell r="B554">
            <v>46</v>
          </cell>
          <cell r="C554">
            <v>41037</v>
          </cell>
        </row>
        <row r="555">
          <cell r="B555">
            <v>51</v>
          </cell>
          <cell r="C555">
            <v>41036</v>
          </cell>
        </row>
        <row r="556">
          <cell r="B556">
            <v>56</v>
          </cell>
          <cell r="C556">
            <v>41033</v>
          </cell>
        </row>
        <row r="557">
          <cell r="B557">
            <v>61</v>
          </cell>
          <cell r="C557">
            <v>41032</v>
          </cell>
        </row>
        <row r="558">
          <cell r="B558">
            <v>66</v>
          </cell>
          <cell r="C558">
            <v>41031</v>
          </cell>
        </row>
        <row r="559">
          <cell r="B559">
            <v>71</v>
          </cell>
          <cell r="C559">
            <v>41029</v>
          </cell>
        </row>
        <row r="560">
          <cell r="B560">
            <v>76</v>
          </cell>
          <cell r="C560">
            <v>41026</v>
          </cell>
        </row>
        <row r="561">
          <cell r="B561">
            <v>81</v>
          </cell>
          <cell r="C561">
            <v>41025</v>
          </cell>
        </row>
        <row r="562">
          <cell r="B562">
            <v>86</v>
          </cell>
          <cell r="C562">
            <v>41024</v>
          </cell>
        </row>
        <row r="563">
          <cell r="B563">
            <v>91</v>
          </cell>
          <cell r="C563">
            <v>41023</v>
          </cell>
        </row>
        <row r="564">
          <cell r="B564">
            <v>96</v>
          </cell>
          <cell r="C564">
            <v>41022</v>
          </cell>
        </row>
        <row r="565">
          <cell r="B565">
            <v>0</v>
          </cell>
          <cell r="C565">
            <v>41022</v>
          </cell>
        </row>
        <row r="567">
          <cell r="B567">
            <v>1</v>
          </cell>
          <cell r="C567">
            <v>41038</v>
          </cell>
        </row>
        <row r="568">
          <cell r="B568">
            <v>2</v>
          </cell>
          <cell r="C568">
            <v>41039</v>
          </cell>
        </row>
        <row r="569">
          <cell r="B569">
            <v>3</v>
          </cell>
          <cell r="C569">
            <v>41040</v>
          </cell>
        </row>
        <row r="570">
          <cell r="B570">
            <v>4</v>
          </cell>
          <cell r="C570">
            <v>41043</v>
          </cell>
        </row>
        <row r="571">
          <cell r="B571">
            <v>5</v>
          </cell>
          <cell r="C571">
            <v>41044</v>
          </cell>
        </row>
        <row r="572">
          <cell r="B572">
            <v>6</v>
          </cell>
          <cell r="C572">
            <v>41045</v>
          </cell>
        </row>
        <row r="573">
          <cell r="B573">
            <v>7</v>
          </cell>
          <cell r="C573">
            <v>41046</v>
          </cell>
        </row>
        <row r="574">
          <cell r="B574">
            <v>8</v>
          </cell>
          <cell r="C574">
            <v>41047</v>
          </cell>
        </row>
        <row r="575">
          <cell r="B575">
            <v>9</v>
          </cell>
          <cell r="C575">
            <v>41051</v>
          </cell>
        </row>
        <row r="576">
          <cell r="B576">
            <v>0</v>
          </cell>
          <cell r="C576">
            <v>41052</v>
          </cell>
        </row>
        <row r="578">
          <cell r="B578">
            <v>1</v>
          </cell>
          <cell r="C578">
            <v>41162</v>
          </cell>
        </row>
        <row r="579">
          <cell r="B579">
            <v>2</v>
          </cell>
          <cell r="C579">
            <v>41163</v>
          </cell>
        </row>
        <row r="580">
          <cell r="B580">
            <v>3</v>
          </cell>
          <cell r="C580">
            <v>41164</v>
          </cell>
        </row>
        <row r="581">
          <cell r="B581">
            <v>4</v>
          </cell>
          <cell r="C581">
            <v>41165</v>
          </cell>
        </row>
        <row r="582">
          <cell r="B582">
            <v>5</v>
          </cell>
          <cell r="C582">
            <v>41166</v>
          </cell>
        </row>
        <row r="583">
          <cell r="B583">
            <v>6</v>
          </cell>
          <cell r="C583">
            <v>41169</v>
          </cell>
        </row>
        <row r="584">
          <cell r="B584">
            <v>7</v>
          </cell>
          <cell r="C584">
            <v>41170</v>
          </cell>
        </row>
        <row r="585">
          <cell r="B585">
            <v>8</v>
          </cell>
          <cell r="C585">
            <v>41171</v>
          </cell>
        </row>
        <row r="586">
          <cell r="B586">
            <v>9</v>
          </cell>
          <cell r="C586">
            <v>41172</v>
          </cell>
        </row>
        <row r="587">
          <cell r="B587">
            <v>0</v>
          </cell>
          <cell r="C587">
            <v>41173</v>
          </cell>
        </row>
      </sheetData>
      <sheetData sheetId="1"/>
      <sheetData sheetId="2"/>
      <sheetData sheetId="3"/>
      <sheetData sheetId="4"/>
      <sheetData sheetId="5"/>
      <sheetData sheetId="6"/>
      <sheetData sheetId="7"/>
      <sheetData sheetId="8"/>
      <sheetData sheetId="9"/>
      <sheetData sheetId="10"/>
      <sheetData sheetId="11">
        <row r="28">
          <cell r="F28">
            <v>1</v>
          </cell>
          <cell r="G28">
            <v>41205</v>
          </cell>
        </row>
        <row r="29">
          <cell r="F29">
            <v>2</v>
          </cell>
          <cell r="G29">
            <v>41206</v>
          </cell>
        </row>
        <row r="30">
          <cell r="F30">
            <v>3</v>
          </cell>
          <cell r="G30">
            <v>41207</v>
          </cell>
        </row>
        <row r="31">
          <cell r="F31">
            <v>4</v>
          </cell>
          <cell r="G31">
            <v>41208</v>
          </cell>
        </row>
        <row r="32">
          <cell r="F32">
            <v>5</v>
          </cell>
          <cell r="G32">
            <v>41211</v>
          </cell>
        </row>
        <row r="33">
          <cell r="F33">
            <v>6</v>
          </cell>
          <cell r="G33">
            <v>41212</v>
          </cell>
        </row>
        <row r="34">
          <cell r="F34">
            <v>7</v>
          </cell>
          <cell r="G34">
            <v>41213</v>
          </cell>
        </row>
        <row r="35">
          <cell r="F35">
            <v>8</v>
          </cell>
          <cell r="G35">
            <v>41214</v>
          </cell>
        </row>
        <row r="36">
          <cell r="F36">
            <v>9</v>
          </cell>
          <cell r="G36">
            <v>41215</v>
          </cell>
        </row>
        <row r="37">
          <cell r="F37">
            <v>0</v>
          </cell>
          <cell r="G37">
            <v>41204</v>
          </cell>
        </row>
      </sheetData>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
      <sheetName val="2"/>
      <sheetName val="3"/>
      <sheetName val="4"/>
      <sheetName val="5"/>
      <sheetName val="6"/>
      <sheetName val="resumen"/>
      <sheetName val="rf-SIN ORDENAR"/>
      <sheetName val="certificados"/>
      <sheetName val="a-IVA 2007 BAYON"/>
    </sheetNames>
    <sheetDataSet>
      <sheetData sheetId="0">
        <row r="1">
          <cell r="L1" t="str">
            <v>01</v>
          </cell>
          <cell r="M1" t="str">
            <v>E N E R O</v>
          </cell>
          <cell r="AK1" t="str">
            <v>RF01</v>
          </cell>
          <cell r="AL1">
            <v>1</v>
          </cell>
          <cell r="AM1">
            <v>39121</v>
          </cell>
        </row>
        <row r="2">
          <cell r="L2" t="str">
            <v>02</v>
          </cell>
          <cell r="M2" t="str">
            <v>F E B R E R O</v>
          </cell>
          <cell r="AL2">
            <v>7</v>
          </cell>
          <cell r="AM2">
            <v>39122</v>
          </cell>
        </row>
        <row r="3">
          <cell r="L3" t="str">
            <v>03</v>
          </cell>
          <cell r="M3" t="str">
            <v>M A R Z O</v>
          </cell>
          <cell r="AL3">
            <v>13</v>
          </cell>
          <cell r="AM3">
            <v>39125</v>
          </cell>
        </row>
        <row r="4">
          <cell r="L4" t="str">
            <v>04</v>
          </cell>
          <cell r="M4" t="str">
            <v>A B R I L</v>
          </cell>
          <cell r="AL4">
            <v>19</v>
          </cell>
          <cell r="AM4">
            <v>39126</v>
          </cell>
        </row>
        <row r="5">
          <cell r="L5" t="str">
            <v>05</v>
          </cell>
          <cell r="M5" t="str">
            <v>M A Y O</v>
          </cell>
          <cell r="AL5">
            <v>25</v>
          </cell>
          <cell r="AM5">
            <v>39127</v>
          </cell>
        </row>
        <row r="6">
          <cell r="L6" t="str">
            <v>06</v>
          </cell>
          <cell r="M6" t="str">
            <v xml:space="preserve">J U N I O </v>
          </cell>
          <cell r="AL6">
            <v>31</v>
          </cell>
          <cell r="AM6">
            <v>39128</v>
          </cell>
        </row>
        <row r="7">
          <cell r="L7" t="str">
            <v>07</v>
          </cell>
          <cell r="M7" t="str">
            <v>J U L I O</v>
          </cell>
          <cell r="AL7">
            <v>38</v>
          </cell>
          <cell r="AM7">
            <v>39129</v>
          </cell>
        </row>
        <row r="8">
          <cell r="L8" t="str">
            <v>08</v>
          </cell>
          <cell r="M8" t="str">
            <v xml:space="preserve">A G O S T O </v>
          </cell>
          <cell r="AL8">
            <v>45</v>
          </cell>
          <cell r="AM8">
            <v>39132</v>
          </cell>
        </row>
        <row r="9">
          <cell r="L9" t="str">
            <v>09</v>
          </cell>
          <cell r="M9" t="str">
            <v>S E P T I E M B R E</v>
          </cell>
          <cell r="AL9">
            <v>52</v>
          </cell>
          <cell r="AM9">
            <v>39133</v>
          </cell>
        </row>
        <row r="10">
          <cell r="L10" t="str">
            <v>10</v>
          </cell>
          <cell r="M10" t="str">
            <v xml:space="preserve">O C T U B R E </v>
          </cell>
          <cell r="AL10">
            <v>59</v>
          </cell>
          <cell r="AM10">
            <v>39134</v>
          </cell>
        </row>
        <row r="11">
          <cell r="L11" t="str">
            <v>11</v>
          </cell>
          <cell r="M11" t="str">
            <v xml:space="preserve">N O V I E M B R E </v>
          </cell>
          <cell r="AL11">
            <v>66</v>
          </cell>
          <cell r="AM11">
            <v>39135</v>
          </cell>
        </row>
        <row r="12">
          <cell r="L12" t="str">
            <v>12</v>
          </cell>
          <cell r="M12" t="str">
            <v>D I C I E M B R E</v>
          </cell>
          <cell r="AL12">
            <v>73</v>
          </cell>
          <cell r="AM12">
            <v>39136</v>
          </cell>
        </row>
        <row r="13">
          <cell r="AL13">
            <v>80</v>
          </cell>
          <cell r="AM13">
            <v>39139</v>
          </cell>
        </row>
        <row r="14">
          <cell r="AL14">
            <v>87</v>
          </cell>
          <cell r="AM14">
            <v>39140</v>
          </cell>
        </row>
        <row r="15">
          <cell r="AL15">
            <v>94</v>
          </cell>
          <cell r="AM15">
            <v>39141</v>
          </cell>
        </row>
        <row r="16">
          <cell r="AK16" t="str">
            <v>RF02</v>
          </cell>
          <cell r="AL16">
            <v>1</v>
          </cell>
          <cell r="AM16">
            <v>39149</v>
          </cell>
        </row>
        <row r="17">
          <cell r="AL17">
            <v>7</v>
          </cell>
          <cell r="AM17">
            <v>39150</v>
          </cell>
        </row>
        <row r="18">
          <cell r="AL18">
            <v>13</v>
          </cell>
          <cell r="AM18">
            <v>39153</v>
          </cell>
        </row>
        <row r="19">
          <cell r="AL19">
            <v>19</v>
          </cell>
          <cell r="AM19">
            <v>39154</v>
          </cell>
        </row>
        <row r="20">
          <cell r="AL20">
            <v>25</v>
          </cell>
          <cell r="AM20">
            <v>39155</v>
          </cell>
        </row>
        <row r="21">
          <cell r="AL21">
            <v>31</v>
          </cell>
          <cell r="AM21">
            <v>39156</v>
          </cell>
        </row>
        <row r="22">
          <cell r="AL22">
            <v>38</v>
          </cell>
          <cell r="AM22">
            <v>39157</v>
          </cell>
        </row>
        <row r="23">
          <cell r="AL23">
            <v>45</v>
          </cell>
          <cell r="AM23">
            <v>39161</v>
          </cell>
        </row>
        <row r="24">
          <cell r="AL24">
            <v>52</v>
          </cell>
          <cell r="AM24">
            <v>39162</v>
          </cell>
        </row>
        <row r="25">
          <cell r="AL25">
            <v>59</v>
          </cell>
          <cell r="AM25">
            <v>39163</v>
          </cell>
        </row>
        <row r="26">
          <cell r="AL26">
            <v>66</v>
          </cell>
          <cell r="AM26">
            <v>39164</v>
          </cell>
        </row>
        <row r="27">
          <cell r="AL27">
            <v>73</v>
          </cell>
          <cell r="AM27">
            <v>39167</v>
          </cell>
        </row>
        <row r="28">
          <cell r="AL28">
            <v>80</v>
          </cell>
          <cell r="AM28">
            <v>39168</v>
          </cell>
        </row>
        <row r="29">
          <cell r="AL29">
            <v>87</v>
          </cell>
          <cell r="AM29">
            <v>39169</v>
          </cell>
        </row>
        <row r="30">
          <cell r="AL30">
            <v>94</v>
          </cell>
          <cell r="AM30">
            <v>39170</v>
          </cell>
        </row>
        <row r="31">
          <cell r="AK31" t="str">
            <v>RF03</v>
          </cell>
          <cell r="AL31">
            <v>1</v>
          </cell>
          <cell r="AM31">
            <v>39183</v>
          </cell>
        </row>
        <row r="32">
          <cell r="AL32">
            <v>7</v>
          </cell>
          <cell r="AM32">
            <v>39184</v>
          </cell>
        </row>
        <row r="33">
          <cell r="AL33">
            <v>13</v>
          </cell>
          <cell r="AM33">
            <v>39185</v>
          </cell>
        </row>
        <row r="34">
          <cell r="AL34">
            <v>19</v>
          </cell>
          <cell r="AM34">
            <v>39188</v>
          </cell>
        </row>
        <row r="35">
          <cell r="AL35">
            <v>25</v>
          </cell>
          <cell r="AM35">
            <v>39189</v>
          </cell>
        </row>
        <row r="36">
          <cell r="AL36">
            <v>31</v>
          </cell>
          <cell r="AM36">
            <v>39190</v>
          </cell>
        </row>
        <row r="37">
          <cell r="AL37">
            <v>38</v>
          </cell>
          <cell r="AM37">
            <v>39191</v>
          </cell>
        </row>
        <row r="38">
          <cell r="AL38">
            <v>45</v>
          </cell>
          <cell r="AM38">
            <v>39192</v>
          </cell>
        </row>
        <row r="39">
          <cell r="AL39">
            <v>52</v>
          </cell>
          <cell r="AM39">
            <v>39195</v>
          </cell>
        </row>
        <row r="40">
          <cell r="AL40">
            <v>59</v>
          </cell>
          <cell r="AM40">
            <v>39196</v>
          </cell>
        </row>
        <row r="41">
          <cell r="AL41">
            <v>66</v>
          </cell>
          <cell r="AM41">
            <v>39197</v>
          </cell>
        </row>
        <row r="42">
          <cell r="AL42">
            <v>73</v>
          </cell>
          <cell r="AM42">
            <v>39198</v>
          </cell>
        </row>
        <row r="43">
          <cell r="AL43">
            <v>80</v>
          </cell>
          <cell r="AM43">
            <v>39199</v>
          </cell>
        </row>
        <row r="44">
          <cell r="AL44">
            <v>87</v>
          </cell>
          <cell r="AM44">
            <v>39202</v>
          </cell>
        </row>
        <row r="45">
          <cell r="AL45">
            <v>94</v>
          </cell>
          <cell r="AM45">
            <v>39204</v>
          </cell>
        </row>
        <row r="46">
          <cell r="AK46" t="str">
            <v>RF04</v>
          </cell>
          <cell r="AL46">
            <v>1</v>
          </cell>
          <cell r="AM46">
            <v>39211</v>
          </cell>
        </row>
        <row r="47">
          <cell r="AL47">
            <v>7</v>
          </cell>
          <cell r="AM47">
            <v>39212</v>
          </cell>
        </row>
        <row r="48">
          <cell r="AL48">
            <v>13</v>
          </cell>
          <cell r="AM48">
            <v>39213</v>
          </cell>
        </row>
        <row r="49">
          <cell r="AL49">
            <v>19</v>
          </cell>
          <cell r="AM49">
            <v>39216</v>
          </cell>
        </row>
        <row r="50">
          <cell r="AL50">
            <v>25</v>
          </cell>
          <cell r="AM50">
            <v>39217</v>
          </cell>
        </row>
        <row r="51">
          <cell r="AL51">
            <v>31</v>
          </cell>
          <cell r="AM51">
            <v>39218</v>
          </cell>
        </row>
        <row r="52">
          <cell r="AL52">
            <v>38</v>
          </cell>
          <cell r="AM52">
            <v>39219</v>
          </cell>
        </row>
        <row r="53">
          <cell r="AL53">
            <v>45</v>
          </cell>
          <cell r="AM53">
            <v>39220</v>
          </cell>
        </row>
        <row r="54">
          <cell r="AL54">
            <v>52</v>
          </cell>
          <cell r="AM54">
            <v>39224</v>
          </cell>
        </row>
        <row r="55">
          <cell r="AL55">
            <v>59</v>
          </cell>
          <cell r="AM55">
            <v>39225</v>
          </cell>
        </row>
        <row r="56">
          <cell r="AL56">
            <v>66</v>
          </cell>
          <cell r="AM56">
            <v>39226</v>
          </cell>
        </row>
        <row r="57">
          <cell r="AL57">
            <v>73</v>
          </cell>
          <cell r="AM57">
            <v>39227</v>
          </cell>
        </row>
        <row r="58">
          <cell r="AL58">
            <v>80</v>
          </cell>
          <cell r="AM58">
            <v>39230</v>
          </cell>
        </row>
        <row r="59">
          <cell r="AL59">
            <v>87</v>
          </cell>
          <cell r="AM59">
            <v>39231</v>
          </cell>
        </row>
        <row r="60">
          <cell r="AL60">
            <v>94</v>
          </cell>
          <cell r="AM60">
            <v>39232</v>
          </cell>
        </row>
        <row r="61">
          <cell r="AK61" t="str">
            <v>RF05</v>
          </cell>
          <cell r="AL61">
            <v>1</v>
          </cell>
          <cell r="AM61">
            <v>39241</v>
          </cell>
        </row>
        <row r="62">
          <cell r="AL62">
            <v>7</v>
          </cell>
          <cell r="AM62">
            <v>39245</v>
          </cell>
        </row>
        <row r="63">
          <cell r="AL63">
            <v>13</v>
          </cell>
          <cell r="AM63">
            <v>39246</v>
          </cell>
        </row>
        <row r="64">
          <cell r="AL64">
            <v>19</v>
          </cell>
          <cell r="AM64">
            <v>39247</v>
          </cell>
        </row>
        <row r="65">
          <cell r="AL65">
            <v>25</v>
          </cell>
          <cell r="AM65">
            <v>39248</v>
          </cell>
        </row>
        <row r="66">
          <cell r="AL66">
            <v>31</v>
          </cell>
          <cell r="AM66">
            <v>39252</v>
          </cell>
        </row>
        <row r="67">
          <cell r="AL67">
            <v>38</v>
          </cell>
          <cell r="AM67">
            <v>39253</v>
          </cell>
        </row>
        <row r="68">
          <cell r="AL68">
            <v>45</v>
          </cell>
          <cell r="AM68">
            <v>39254</v>
          </cell>
        </row>
        <row r="69">
          <cell r="AL69">
            <v>52</v>
          </cell>
          <cell r="AM69">
            <v>39255</v>
          </cell>
        </row>
        <row r="70">
          <cell r="AL70">
            <v>59</v>
          </cell>
          <cell r="AM70">
            <v>39258</v>
          </cell>
        </row>
        <row r="71">
          <cell r="AL71">
            <v>66</v>
          </cell>
          <cell r="AM71">
            <v>39259</v>
          </cell>
        </row>
        <row r="72">
          <cell r="AL72">
            <v>73</v>
          </cell>
          <cell r="AM72">
            <v>39260</v>
          </cell>
        </row>
        <row r="73">
          <cell r="AL73">
            <v>80</v>
          </cell>
          <cell r="AM73">
            <v>39261</v>
          </cell>
        </row>
        <row r="74">
          <cell r="AL74">
            <v>87</v>
          </cell>
          <cell r="AM74">
            <v>39262</v>
          </cell>
        </row>
        <row r="75">
          <cell r="AL75">
            <v>94</v>
          </cell>
          <cell r="AM75">
            <v>39266</v>
          </cell>
        </row>
        <row r="76">
          <cell r="AK76" t="str">
            <v>RF06</v>
          </cell>
          <cell r="AL76">
            <v>1</v>
          </cell>
          <cell r="AM76">
            <v>39273</v>
          </cell>
        </row>
        <row r="77">
          <cell r="AL77">
            <v>7</v>
          </cell>
          <cell r="AM77">
            <v>39274</v>
          </cell>
        </row>
        <row r="78">
          <cell r="AL78">
            <v>13</v>
          </cell>
          <cell r="AM78">
            <v>39275</v>
          </cell>
        </row>
        <row r="79">
          <cell r="AL79">
            <v>19</v>
          </cell>
          <cell r="AM79">
            <v>39276</v>
          </cell>
        </row>
        <row r="80">
          <cell r="AL80">
            <v>25</v>
          </cell>
          <cell r="AM80">
            <v>39279</v>
          </cell>
        </row>
        <row r="81">
          <cell r="AL81">
            <v>31</v>
          </cell>
          <cell r="AM81">
            <v>39280</v>
          </cell>
        </row>
        <row r="82">
          <cell r="AL82">
            <v>38</v>
          </cell>
          <cell r="AM82">
            <v>39281</v>
          </cell>
        </row>
        <row r="83">
          <cell r="AL83">
            <v>45</v>
          </cell>
          <cell r="AM83">
            <v>39282</v>
          </cell>
        </row>
        <row r="84">
          <cell r="AL84">
            <v>52</v>
          </cell>
          <cell r="AM84">
            <v>39286</v>
          </cell>
        </row>
        <row r="85">
          <cell r="AL85">
            <v>59</v>
          </cell>
          <cell r="AM85">
            <v>39287</v>
          </cell>
        </row>
        <row r="86">
          <cell r="AL86">
            <v>66</v>
          </cell>
          <cell r="AM86">
            <v>39288</v>
          </cell>
        </row>
        <row r="87">
          <cell r="AL87">
            <v>73</v>
          </cell>
          <cell r="AM87">
            <v>39289</v>
          </cell>
        </row>
        <row r="88">
          <cell r="AL88">
            <v>80</v>
          </cell>
          <cell r="AM88">
            <v>39290</v>
          </cell>
        </row>
        <row r="89">
          <cell r="AL89">
            <v>87</v>
          </cell>
          <cell r="AM89">
            <v>39293</v>
          </cell>
        </row>
        <row r="90">
          <cell r="AL90">
            <v>94</v>
          </cell>
          <cell r="AM90">
            <v>39294</v>
          </cell>
        </row>
        <row r="91">
          <cell r="AK91" t="str">
            <v>RF07</v>
          </cell>
          <cell r="AL91">
            <v>1</v>
          </cell>
          <cell r="AM91">
            <v>39303</v>
          </cell>
        </row>
        <row r="92">
          <cell r="AL92">
            <v>7</v>
          </cell>
          <cell r="AM92">
            <v>39304</v>
          </cell>
        </row>
        <row r="93">
          <cell r="AL93">
            <v>13</v>
          </cell>
          <cell r="AM93">
            <v>39307</v>
          </cell>
        </row>
        <row r="94">
          <cell r="AL94">
            <v>19</v>
          </cell>
          <cell r="AM94">
            <v>39308</v>
          </cell>
        </row>
        <row r="95">
          <cell r="AL95">
            <v>25</v>
          </cell>
          <cell r="AM95">
            <v>39309</v>
          </cell>
        </row>
        <row r="96">
          <cell r="AL96">
            <v>31</v>
          </cell>
          <cell r="AM96">
            <v>39310</v>
          </cell>
        </row>
        <row r="97">
          <cell r="AL97">
            <v>38</v>
          </cell>
          <cell r="AM97">
            <v>39311</v>
          </cell>
        </row>
        <row r="98">
          <cell r="AL98">
            <v>45</v>
          </cell>
          <cell r="AM98">
            <v>39315</v>
          </cell>
        </row>
        <row r="99">
          <cell r="AL99">
            <v>52</v>
          </cell>
          <cell r="AM99">
            <v>39316</v>
          </cell>
        </row>
        <row r="100">
          <cell r="AL100">
            <v>59</v>
          </cell>
          <cell r="AM100">
            <v>39317</v>
          </cell>
        </row>
        <row r="101">
          <cell r="AL101">
            <v>66</v>
          </cell>
          <cell r="AM101">
            <v>39318</v>
          </cell>
        </row>
        <row r="102">
          <cell r="AL102">
            <v>73</v>
          </cell>
          <cell r="AM102">
            <v>39321</v>
          </cell>
        </row>
        <row r="103">
          <cell r="AL103">
            <v>80</v>
          </cell>
          <cell r="AM103">
            <v>39322</v>
          </cell>
        </row>
        <row r="104">
          <cell r="AL104">
            <v>87</v>
          </cell>
          <cell r="AM104">
            <v>39323</v>
          </cell>
        </row>
        <row r="105">
          <cell r="AL105">
            <v>94</v>
          </cell>
          <cell r="AM105">
            <v>39324</v>
          </cell>
        </row>
        <row r="106">
          <cell r="AK106" t="str">
            <v>RF08</v>
          </cell>
          <cell r="AL106">
            <v>1</v>
          </cell>
          <cell r="AM106">
            <v>39335</v>
          </cell>
        </row>
        <row r="107">
          <cell r="AL107">
            <v>7</v>
          </cell>
          <cell r="AM107">
            <v>39336</v>
          </cell>
        </row>
        <row r="108">
          <cell r="AL108">
            <v>13</v>
          </cell>
          <cell r="AM108">
            <v>39337</v>
          </cell>
        </row>
        <row r="109">
          <cell r="AL109">
            <v>19</v>
          </cell>
          <cell r="AM109">
            <v>39338</v>
          </cell>
        </row>
        <row r="110">
          <cell r="AL110">
            <v>25</v>
          </cell>
          <cell r="AM110">
            <v>39339</v>
          </cell>
        </row>
        <row r="111">
          <cell r="AL111">
            <v>31</v>
          </cell>
          <cell r="AM111">
            <v>39342</v>
          </cell>
        </row>
        <row r="112">
          <cell r="AL112">
            <v>38</v>
          </cell>
          <cell r="AM112">
            <v>39343</v>
          </cell>
        </row>
        <row r="113">
          <cell r="AL113">
            <v>45</v>
          </cell>
          <cell r="AM113">
            <v>39344</v>
          </cell>
        </row>
        <row r="114">
          <cell r="AL114">
            <v>52</v>
          </cell>
          <cell r="AM114">
            <v>39345</v>
          </cell>
        </row>
        <row r="115">
          <cell r="AL115">
            <v>59</v>
          </cell>
          <cell r="AM115">
            <v>39346</v>
          </cell>
        </row>
        <row r="116">
          <cell r="AL116">
            <v>66</v>
          </cell>
          <cell r="AM116">
            <v>39349</v>
          </cell>
        </row>
        <row r="117">
          <cell r="AL117">
            <v>73</v>
          </cell>
          <cell r="AM117">
            <v>39350</v>
          </cell>
        </row>
        <row r="118">
          <cell r="AL118">
            <v>80</v>
          </cell>
          <cell r="AM118">
            <v>39351</v>
          </cell>
        </row>
        <row r="119">
          <cell r="AL119">
            <v>87</v>
          </cell>
          <cell r="AM119">
            <v>39352</v>
          </cell>
        </row>
        <row r="120">
          <cell r="AL120">
            <v>94</v>
          </cell>
          <cell r="AM120">
            <v>39353</v>
          </cell>
        </row>
        <row r="121">
          <cell r="AK121" t="str">
            <v>RF09</v>
          </cell>
          <cell r="AL121">
            <v>1</v>
          </cell>
          <cell r="AM121">
            <v>39363</v>
          </cell>
        </row>
        <row r="122">
          <cell r="AL122">
            <v>7</v>
          </cell>
          <cell r="AM122">
            <v>39364</v>
          </cell>
        </row>
        <row r="123">
          <cell r="AL123">
            <v>13</v>
          </cell>
          <cell r="AM123">
            <v>39365</v>
          </cell>
        </row>
        <row r="124">
          <cell r="AL124">
            <v>19</v>
          </cell>
          <cell r="AM124">
            <v>39366</v>
          </cell>
        </row>
        <row r="125">
          <cell r="AL125">
            <v>25</v>
          </cell>
          <cell r="AM125">
            <v>39367</v>
          </cell>
        </row>
        <row r="126">
          <cell r="AL126">
            <v>31</v>
          </cell>
          <cell r="AM126">
            <v>39371</v>
          </cell>
        </row>
        <row r="127">
          <cell r="AL127">
            <v>38</v>
          </cell>
          <cell r="AM127">
            <v>39372</v>
          </cell>
        </row>
        <row r="128">
          <cell r="AL128">
            <v>45</v>
          </cell>
          <cell r="AM128">
            <v>39373</v>
          </cell>
        </row>
        <row r="129">
          <cell r="AL129">
            <v>52</v>
          </cell>
          <cell r="AM129">
            <v>39374</v>
          </cell>
        </row>
        <row r="130">
          <cell r="AL130">
            <v>59</v>
          </cell>
          <cell r="AM130">
            <v>39377</v>
          </cell>
        </row>
        <row r="131">
          <cell r="AL131">
            <v>66</v>
          </cell>
          <cell r="AM131">
            <v>39378</v>
          </cell>
        </row>
        <row r="132">
          <cell r="AL132">
            <v>73</v>
          </cell>
          <cell r="AM132">
            <v>39379</v>
          </cell>
        </row>
        <row r="133">
          <cell r="AL133">
            <v>80</v>
          </cell>
          <cell r="AM133">
            <v>39380</v>
          </cell>
        </row>
        <row r="134">
          <cell r="AL134">
            <v>87</v>
          </cell>
          <cell r="AM134">
            <v>39381</v>
          </cell>
        </row>
        <row r="135">
          <cell r="AL135">
            <v>94</v>
          </cell>
          <cell r="AM135">
            <v>39384</v>
          </cell>
        </row>
        <row r="136">
          <cell r="AK136" t="str">
            <v>RF10</v>
          </cell>
          <cell r="AL136">
            <v>1</v>
          </cell>
          <cell r="AM136">
            <v>39395</v>
          </cell>
        </row>
        <row r="137">
          <cell r="AL137">
            <v>7</v>
          </cell>
          <cell r="AM137">
            <v>39399</v>
          </cell>
        </row>
        <row r="138">
          <cell r="AL138">
            <v>13</v>
          </cell>
          <cell r="AM138">
            <v>39400</v>
          </cell>
        </row>
        <row r="139">
          <cell r="AL139">
            <v>19</v>
          </cell>
          <cell r="AM139">
            <v>39401</v>
          </cell>
        </row>
        <row r="140">
          <cell r="AL140">
            <v>25</v>
          </cell>
          <cell r="AM140">
            <v>39402</v>
          </cell>
        </row>
        <row r="141">
          <cell r="AL141">
            <v>31</v>
          </cell>
          <cell r="AM141">
            <v>39405</v>
          </cell>
        </row>
        <row r="142">
          <cell r="AL142">
            <v>38</v>
          </cell>
          <cell r="AM142">
            <v>39406</v>
          </cell>
        </row>
        <row r="143">
          <cell r="AL143">
            <v>45</v>
          </cell>
          <cell r="AM143">
            <v>39407</v>
          </cell>
        </row>
        <row r="144">
          <cell r="AL144">
            <v>52</v>
          </cell>
          <cell r="AM144">
            <v>39408</v>
          </cell>
        </row>
        <row r="145">
          <cell r="AL145">
            <v>59</v>
          </cell>
          <cell r="AM145">
            <v>39409</v>
          </cell>
        </row>
        <row r="146">
          <cell r="AL146">
            <v>66</v>
          </cell>
          <cell r="AM146">
            <v>39412</v>
          </cell>
        </row>
        <row r="147">
          <cell r="AL147">
            <v>73</v>
          </cell>
          <cell r="AM147">
            <v>39413</v>
          </cell>
        </row>
        <row r="148">
          <cell r="AL148">
            <v>80</v>
          </cell>
          <cell r="AM148">
            <v>39414</v>
          </cell>
        </row>
        <row r="149">
          <cell r="AL149">
            <v>87</v>
          </cell>
          <cell r="AM149">
            <v>39415</v>
          </cell>
        </row>
        <row r="150">
          <cell r="AL150">
            <v>94</v>
          </cell>
          <cell r="AM150">
            <v>39416</v>
          </cell>
        </row>
        <row r="151">
          <cell r="AK151" t="str">
            <v>RF11</v>
          </cell>
          <cell r="AL151">
            <v>1</v>
          </cell>
          <cell r="AM151">
            <v>39426</v>
          </cell>
        </row>
        <row r="152">
          <cell r="AL152">
            <v>2</v>
          </cell>
          <cell r="AM152">
            <v>39427</v>
          </cell>
        </row>
        <row r="153">
          <cell r="AL153">
            <v>3</v>
          </cell>
          <cell r="AM153">
            <v>39428</v>
          </cell>
        </row>
        <row r="154">
          <cell r="AL154">
            <v>4</v>
          </cell>
          <cell r="AM154">
            <v>39429</v>
          </cell>
        </row>
        <row r="155">
          <cell r="AL155">
            <v>5</v>
          </cell>
          <cell r="AM155">
            <v>39430</v>
          </cell>
        </row>
        <row r="156">
          <cell r="AL156">
            <v>6</v>
          </cell>
          <cell r="AM156">
            <v>39433</v>
          </cell>
        </row>
        <row r="157">
          <cell r="AL157">
            <v>7</v>
          </cell>
          <cell r="AM157">
            <v>39434</v>
          </cell>
        </row>
        <row r="158">
          <cell r="AL158">
            <v>8</v>
          </cell>
          <cell r="AM158">
            <v>39435</v>
          </cell>
        </row>
        <row r="159">
          <cell r="AL159">
            <v>9</v>
          </cell>
          <cell r="AM159">
            <v>39436</v>
          </cell>
        </row>
        <row r="160">
          <cell r="AL160">
            <v>0</v>
          </cell>
          <cell r="AM160">
            <v>39437</v>
          </cell>
        </row>
        <row r="161">
          <cell r="AK161" t="str">
            <v>RF12</v>
          </cell>
          <cell r="AL161">
            <v>1</v>
          </cell>
          <cell r="AM161">
            <v>39457</v>
          </cell>
        </row>
        <row r="162">
          <cell r="AL162">
            <v>7</v>
          </cell>
          <cell r="AM162">
            <v>39458</v>
          </cell>
        </row>
        <row r="163">
          <cell r="AL163">
            <v>13</v>
          </cell>
          <cell r="AM163">
            <v>39461</v>
          </cell>
        </row>
        <row r="164">
          <cell r="AL164">
            <v>19</v>
          </cell>
          <cell r="AM164">
            <v>39462</v>
          </cell>
        </row>
        <row r="165">
          <cell r="AL165">
            <v>25</v>
          </cell>
          <cell r="AM165">
            <v>39463</v>
          </cell>
        </row>
        <row r="166">
          <cell r="AL166">
            <v>31</v>
          </cell>
          <cell r="AM166">
            <v>39464</v>
          </cell>
        </row>
        <row r="167">
          <cell r="AL167">
            <v>38</v>
          </cell>
          <cell r="AM167">
            <v>39465</v>
          </cell>
        </row>
        <row r="168">
          <cell r="AL168">
            <v>45</v>
          </cell>
          <cell r="AM168">
            <v>39468</v>
          </cell>
        </row>
        <row r="169">
          <cell r="AL169">
            <v>52</v>
          </cell>
          <cell r="AM169">
            <v>39469</v>
          </cell>
        </row>
        <row r="170">
          <cell r="AL170">
            <v>59</v>
          </cell>
          <cell r="AM170">
            <v>39470</v>
          </cell>
        </row>
        <row r="171">
          <cell r="AL171">
            <v>66</v>
          </cell>
          <cell r="AM171">
            <v>39471</v>
          </cell>
        </row>
        <row r="172">
          <cell r="AL172">
            <v>73</v>
          </cell>
          <cell r="AM172">
            <v>39472</v>
          </cell>
        </row>
        <row r="173">
          <cell r="AL173">
            <v>80</v>
          </cell>
          <cell r="AM173">
            <v>39475</v>
          </cell>
        </row>
        <row r="174">
          <cell r="AL174">
            <v>87</v>
          </cell>
          <cell r="AM174">
            <v>39476</v>
          </cell>
        </row>
        <row r="175">
          <cell r="AL175">
            <v>94</v>
          </cell>
          <cell r="AM175">
            <v>39477</v>
          </cell>
        </row>
        <row r="176">
          <cell r="AK176" t="str">
            <v>IVA1</v>
          </cell>
          <cell r="AL176">
            <v>1</v>
          </cell>
          <cell r="AM176">
            <v>39149</v>
          </cell>
        </row>
        <row r="177">
          <cell r="AL177">
            <v>7</v>
          </cell>
          <cell r="AM177">
            <v>39150</v>
          </cell>
        </row>
        <row r="178">
          <cell r="AL178">
            <v>13</v>
          </cell>
          <cell r="AM178">
            <v>39153</v>
          </cell>
        </row>
        <row r="179">
          <cell r="AL179">
            <v>19</v>
          </cell>
          <cell r="AM179">
            <v>39154</v>
          </cell>
        </row>
        <row r="180">
          <cell r="AL180">
            <v>25</v>
          </cell>
          <cell r="AM180">
            <v>39155</v>
          </cell>
        </row>
        <row r="181">
          <cell r="AL181">
            <v>31</v>
          </cell>
          <cell r="AM181">
            <v>39156</v>
          </cell>
        </row>
        <row r="182">
          <cell r="AL182">
            <v>38</v>
          </cell>
          <cell r="AM182">
            <v>39157</v>
          </cell>
        </row>
        <row r="183">
          <cell r="AL183">
            <v>45</v>
          </cell>
          <cell r="AM183">
            <v>39161</v>
          </cell>
        </row>
        <row r="184">
          <cell r="AL184">
            <v>52</v>
          </cell>
          <cell r="AM184">
            <v>39162</v>
          </cell>
        </row>
        <row r="185">
          <cell r="AL185">
            <v>59</v>
          </cell>
          <cell r="AM185">
            <v>39163</v>
          </cell>
        </row>
        <row r="186">
          <cell r="AL186">
            <v>66</v>
          </cell>
          <cell r="AM186">
            <v>39164</v>
          </cell>
        </row>
        <row r="187">
          <cell r="AL187">
            <v>73</v>
          </cell>
          <cell r="AM187">
            <v>39167</v>
          </cell>
        </row>
        <row r="188">
          <cell r="AL188">
            <v>80</v>
          </cell>
          <cell r="AM188">
            <v>39168</v>
          </cell>
        </row>
        <row r="189">
          <cell r="AL189">
            <v>87</v>
          </cell>
          <cell r="AM189">
            <v>39169</v>
          </cell>
        </row>
        <row r="190">
          <cell r="AL190">
            <v>94</v>
          </cell>
          <cell r="AM190">
            <v>39170</v>
          </cell>
        </row>
        <row r="191">
          <cell r="AK191" t="str">
            <v>IVA2</v>
          </cell>
          <cell r="AL191">
            <v>1</v>
          </cell>
          <cell r="AM191">
            <v>39211</v>
          </cell>
        </row>
        <row r="192">
          <cell r="AL192">
            <v>7</v>
          </cell>
          <cell r="AM192">
            <v>39212</v>
          </cell>
        </row>
        <row r="193">
          <cell r="AL193">
            <v>13</v>
          </cell>
          <cell r="AM193">
            <v>39213</v>
          </cell>
        </row>
        <row r="194">
          <cell r="AL194">
            <v>19</v>
          </cell>
          <cell r="AM194">
            <v>39216</v>
          </cell>
        </row>
        <row r="195">
          <cell r="AL195">
            <v>25</v>
          </cell>
          <cell r="AM195">
            <v>39217</v>
          </cell>
        </row>
        <row r="196">
          <cell r="AL196">
            <v>31</v>
          </cell>
          <cell r="AM196">
            <v>39218</v>
          </cell>
        </row>
        <row r="197">
          <cell r="AL197">
            <v>38</v>
          </cell>
          <cell r="AM197">
            <v>39219</v>
          </cell>
        </row>
        <row r="198">
          <cell r="AL198">
            <v>45</v>
          </cell>
          <cell r="AM198">
            <v>39220</v>
          </cell>
        </row>
        <row r="199">
          <cell r="AL199">
            <v>52</v>
          </cell>
          <cell r="AM199">
            <v>39224</v>
          </cell>
        </row>
        <row r="200">
          <cell r="AL200">
            <v>59</v>
          </cell>
          <cell r="AM200">
            <v>39225</v>
          </cell>
        </row>
        <row r="201">
          <cell r="AL201">
            <v>66</v>
          </cell>
          <cell r="AM201">
            <v>39226</v>
          </cell>
        </row>
        <row r="202">
          <cell r="AL202">
            <v>73</v>
          </cell>
          <cell r="AM202">
            <v>39227</v>
          </cell>
        </row>
        <row r="203">
          <cell r="AL203">
            <v>80</v>
          </cell>
          <cell r="AM203">
            <v>39230</v>
          </cell>
        </row>
        <row r="204">
          <cell r="AL204">
            <v>87</v>
          </cell>
          <cell r="AM204">
            <v>39231</v>
          </cell>
        </row>
        <row r="205">
          <cell r="AL205">
            <v>94</v>
          </cell>
          <cell r="AM205">
            <v>39232</v>
          </cell>
        </row>
        <row r="206">
          <cell r="AK206" t="str">
            <v>IVA3</v>
          </cell>
          <cell r="AL206">
            <v>1</v>
          </cell>
          <cell r="AM206">
            <v>39273</v>
          </cell>
        </row>
        <row r="207">
          <cell r="AL207">
            <v>7</v>
          </cell>
          <cell r="AM207">
            <v>39274</v>
          </cell>
        </row>
        <row r="208">
          <cell r="AL208">
            <v>13</v>
          </cell>
          <cell r="AM208">
            <v>39275</v>
          </cell>
        </row>
        <row r="209">
          <cell r="AL209">
            <v>19</v>
          </cell>
          <cell r="AM209">
            <v>39276</v>
          </cell>
        </row>
        <row r="210">
          <cell r="AL210">
            <v>25</v>
          </cell>
          <cell r="AM210">
            <v>39279</v>
          </cell>
        </row>
        <row r="211">
          <cell r="AL211">
            <v>31</v>
          </cell>
          <cell r="AM211">
            <v>39280</v>
          </cell>
        </row>
        <row r="212">
          <cell r="AL212">
            <v>38</v>
          </cell>
          <cell r="AM212">
            <v>39281</v>
          </cell>
        </row>
        <row r="213">
          <cell r="AL213">
            <v>45</v>
          </cell>
          <cell r="AM213">
            <v>39282</v>
          </cell>
        </row>
        <row r="214">
          <cell r="AL214">
            <v>52</v>
          </cell>
          <cell r="AM214">
            <v>39286</v>
          </cell>
        </row>
        <row r="215">
          <cell r="AL215">
            <v>59</v>
          </cell>
          <cell r="AM215">
            <v>39287</v>
          </cell>
        </row>
        <row r="216">
          <cell r="AL216">
            <v>66</v>
          </cell>
          <cell r="AM216">
            <v>39288</v>
          </cell>
        </row>
        <row r="217">
          <cell r="AL217">
            <v>73</v>
          </cell>
          <cell r="AM217">
            <v>39289</v>
          </cell>
        </row>
        <row r="218">
          <cell r="AL218">
            <v>80</v>
          </cell>
          <cell r="AM218">
            <v>39290</v>
          </cell>
        </row>
        <row r="219">
          <cell r="AL219">
            <v>87</v>
          </cell>
          <cell r="AM219">
            <v>39293</v>
          </cell>
        </row>
        <row r="220">
          <cell r="AL220">
            <v>94</v>
          </cell>
          <cell r="AM220">
            <v>39294</v>
          </cell>
        </row>
        <row r="221">
          <cell r="AK221" t="str">
            <v>IVA4</v>
          </cell>
          <cell r="AL221">
            <v>1</v>
          </cell>
          <cell r="AM221">
            <v>39335</v>
          </cell>
        </row>
        <row r="222">
          <cell r="AL222">
            <v>7</v>
          </cell>
          <cell r="AM222">
            <v>39336</v>
          </cell>
        </row>
        <row r="223">
          <cell r="AL223">
            <v>13</v>
          </cell>
          <cell r="AM223">
            <v>39337</v>
          </cell>
        </row>
        <row r="224">
          <cell r="AL224">
            <v>19</v>
          </cell>
          <cell r="AM224">
            <v>39338</v>
          </cell>
        </row>
        <row r="225">
          <cell r="AL225">
            <v>25</v>
          </cell>
          <cell r="AM225">
            <v>39339</v>
          </cell>
        </row>
        <row r="226">
          <cell r="AL226">
            <v>31</v>
          </cell>
          <cell r="AM226">
            <v>39342</v>
          </cell>
        </row>
        <row r="227">
          <cell r="AL227">
            <v>38</v>
          </cell>
          <cell r="AM227">
            <v>39343</v>
          </cell>
        </row>
        <row r="228">
          <cell r="AL228">
            <v>45</v>
          </cell>
          <cell r="AM228">
            <v>39344</v>
          </cell>
        </row>
        <row r="229">
          <cell r="AL229">
            <v>52</v>
          </cell>
          <cell r="AM229">
            <v>39345</v>
          </cell>
        </row>
        <row r="230">
          <cell r="AL230">
            <v>59</v>
          </cell>
          <cell r="AM230">
            <v>39346</v>
          </cell>
        </row>
        <row r="231">
          <cell r="AL231">
            <v>66</v>
          </cell>
          <cell r="AM231">
            <v>39349</v>
          </cell>
        </row>
        <row r="232">
          <cell r="AL232">
            <v>73</v>
          </cell>
          <cell r="AM232">
            <v>39350</v>
          </cell>
        </row>
        <row r="233">
          <cell r="AL233">
            <v>80</v>
          </cell>
          <cell r="AM233">
            <v>39351</v>
          </cell>
        </row>
        <row r="234">
          <cell r="AL234">
            <v>87</v>
          </cell>
          <cell r="AM234">
            <v>39352</v>
          </cell>
        </row>
        <row r="235">
          <cell r="AL235">
            <v>94</v>
          </cell>
          <cell r="AM235">
            <v>39353</v>
          </cell>
        </row>
        <row r="236">
          <cell r="AK236" t="str">
            <v>IVA5</v>
          </cell>
          <cell r="AL236">
            <v>1</v>
          </cell>
          <cell r="AM236">
            <v>39395</v>
          </cell>
        </row>
        <row r="237">
          <cell r="AL237">
            <v>7</v>
          </cell>
          <cell r="AM237">
            <v>39399</v>
          </cell>
        </row>
        <row r="238">
          <cell r="AL238">
            <v>13</v>
          </cell>
          <cell r="AM238">
            <v>39400</v>
          </cell>
        </row>
        <row r="239">
          <cell r="AL239">
            <v>19</v>
          </cell>
          <cell r="AM239">
            <v>39401</v>
          </cell>
        </row>
        <row r="240">
          <cell r="AL240">
            <v>25</v>
          </cell>
          <cell r="AM240">
            <v>39402</v>
          </cell>
        </row>
        <row r="241">
          <cell r="AL241">
            <v>31</v>
          </cell>
          <cell r="AM241">
            <v>39405</v>
          </cell>
        </row>
        <row r="242">
          <cell r="AL242">
            <v>38</v>
          </cell>
          <cell r="AM242">
            <v>39406</v>
          </cell>
        </row>
        <row r="243">
          <cell r="AL243">
            <v>45</v>
          </cell>
          <cell r="AM243">
            <v>39407</v>
          </cell>
        </row>
        <row r="244">
          <cell r="AL244">
            <v>52</v>
          </cell>
          <cell r="AM244">
            <v>39408</v>
          </cell>
        </row>
        <row r="245">
          <cell r="AL245">
            <v>59</v>
          </cell>
          <cell r="AM245">
            <v>39409</v>
          </cell>
        </row>
        <row r="246">
          <cell r="AL246">
            <v>66</v>
          </cell>
          <cell r="AM246">
            <v>39412</v>
          </cell>
        </row>
        <row r="247">
          <cell r="AL247">
            <v>73</v>
          </cell>
          <cell r="AM247">
            <v>39413</v>
          </cell>
        </row>
        <row r="248">
          <cell r="AL248">
            <v>80</v>
          </cell>
          <cell r="AM248">
            <v>39414</v>
          </cell>
        </row>
        <row r="249">
          <cell r="AL249">
            <v>87</v>
          </cell>
          <cell r="AM249">
            <v>39415</v>
          </cell>
        </row>
        <row r="250">
          <cell r="AL250">
            <v>94</v>
          </cell>
          <cell r="AM250">
            <v>39416</v>
          </cell>
        </row>
        <row r="251">
          <cell r="AK251" t="str">
            <v>IVA6</v>
          </cell>
          <cell r="AL251">
            <v>1</v>
          </cell>
          <cell r="AM251">
            <v>39457</v>
          </cell>
        </row>
        <row r="252">
          <cell r="AL252">
            <v>7</v>
          </cell>
          <cell r="AM252">
            <v>39458</v>
          </cell>
        </row>
        <row r="253">
          <cell r="AL253">
            <v>13</v>
          </cell>
          <cell r="AM253">
            <v>39461</v>
          </cell>
        </row>
        <row r="254">
          <cell r="AL254">
            <v>19</v>
          </cell>
          <cell r="AM254">
            <v>39462</v>
          </cell>
        </row>
        <row r="255">
          <cell r="AL255">
            <v>25</v>
          </cell>
          <cell r="AM255">
            <v>39463</v>
          </cell>
        </row>
        <row r="266">
          <cell r="AL266" t="str">
            <v>01</v>
          </cell>
          <cell r="AM266">
            <v>39157</v>
          </cell>
        </row>
        <row r="267">
          <cell r="AL267" t="str">
            <v>02</v>
          </cell>
          <cell r="AM267">
            <v>39220</v>
          </cell>
        </row>
        <row r="268">
          <cell r="AL268" t="str">
            <v>03</v>
          </cell>
          <cell r="AM268">
            <v>39280</v>
          </cell>
        </row>
        <row r="269">
          <cell r="AL269" t="str">
            <v>04</v>
          </cell>
          <cell r="AM269">
            <v>39342</v>
          </cell>
        </row>
        <row r="270">
          <cell r="AL270" t="str">
            <v>05</v>
          </cell>
          <cell r="AM270">
            <v>39402</v>
          </cell>
        </row>
        <row r="271">
          <cell r="AL271" t="str">
            <v>06</v>
          </cell>
          <cell r="AM271">
            <v>39464</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res"/>
      <sheetName val="patr."/>
      <sheetName val="sf"/>
      <sheetName val="fe"/>
      <sheetName val="indicadores financieros"/>
      <sheetName val="anexo 2"/>
      <sheetName val="anexo 3"/>
      <sheetName val="prestaciones"/>
      <sheetName val="ANEXO 4"/>
      <sheetName val="ANEXO 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Usuarios"/>
      <sheetName val="Ingreso"/>
      <sheetName val="Hoja1"/>
      <sheetName val="Activo"/>
      <sheetName val="Pasivo"/>
      <sheetName val="PyG"/>
      <sheetName val="Cambios Patrimonio"/>
      <sheetName val="Cambios Situacion Financiera"/>
      <sheetName val="Flujo Efectivo"/>
      <sheetName val="DatosBase"/>
      <sheetName val="PUC"/>
    </sheetNames>
    <sheetDataSet>
      <sheetData sheetId="0" refreshError="1"/>
      <sheetData sheetId="1">
        <row r="2">
          <cell r="A2">
            <v>16791503</v>
          </cell>
        </row>
        <row r="3">
          <cell r="A3">
            <v>74320178</v>
          </cell>
        </row>
      </sheetData>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
      <sheetName val="2"/>
      <sheetName val="3"/>
      <sheetName val="4"/>
      <sheetName val="5"/>
      <sheetName val="6"/>
    </sheetNames>
    <sheetDataSet>
      <sheetData sheetId="0">
        <row r="1">
          <cell r="AB1" t="str">
            <v>actica</v>
          </cell>
        </row>
        <row r="2">
          <cell r="R2" t="str">
            <v>sin concepto</v>
          </cell>
          <cell r="AB2" t="str">
            <v>13-ing.ordinario o extraordinario del periodo</v>
          </cell>
        </row>
        <row r="3">
          <cell r="R3" t="str">
            <v>ing.exportaciones</v>
          </cell>
          <cell r="AB3" t="str">
            <v>14-ing.fuera del distrito capital</v>
          </cell>
        </row>
        <row r="4">
          <cell r="R4" t="str">
            <v>ing.op.exentas</v>
          </cell>
          <cell r="AB4" t="str">
            <v>16-devol.rebaja o descuento</v>
          </cell>
        </row>
        <row r="5">
          <cell r="R5" t="str">
            <v>ing.op.excluidas</v>
          </cell>
          <cell r="AB5" t="str">
            <v>17-deduccion,excencion o activ.no sujeta</v>
          </cell>
        </row>
        <row r="6">
          <cell r="R6" t="str">
            <v>ing.op. no gravadas</v>
          </cell>
          <cell r="AB6" t="str">
            <v>00-sin concepto</v>
          </cell>
        </row>
        <row r="7">
          <cell r="R7" t="str">
            <v>ing.operaciones gravadas</v>
          </cell>
        </row>
        <row r="8">
          <cell r="R8" t="str">
            <v>devol.vtas anuladas</v>
          </cell>
        </row>
      </sheetData>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t"/>
      <sheetName val="Gr-ingreso"/>
      <sheetName val="Gr-BG"/>
      <sheetName val="Gr-PyG"/>
      <sheetName val="gr-bal"/>
      <sheetName val="d.g"/>
      <sheetName val="H1"/>
      <sheetName val="DB"/>
      <sheetName val="A"/>
      <sheetName val="P"/>
      <sheetName val="PyG"/>
      <sheetName val="PUC1"/>
      <sheetName val="PUC"/>
      <sheetName val="cont"/>
      <sheetName val="Bal"/>
      <sheetName val="CP"/>
      <sheetName val="CSF"/>
      <sheetName val="Flu"/>
      <sheetName val="Bal (2)"/>
      <sheetName val="IF"/>
      <sheetName val="raz"/>
      <sheetName val="CF"/>
      <sheetName val="cio"/>
      <sheetName val="rf"/>
      <sheetName val="p.car"/>
      <sheetName val="AII"/>
      <sheetName val="CMF"/>
      <sheetName val="AF (2)"/>
      <sheetName val="imp"/>
      <sheetName val="apo"/>
      <sheetName val="p.SIS"/>
      <sheetName val="p.ext"/>
      <sheetName val="k"/>
      <sheetName val="soc"/>
      <sheetName val="acciones"/>
      <sheetName val="tab"/>
      <sheetName val="san"/>
      <sheetName val="INT"/>
      <sheetName val="Conciliación"/>
      <sheetName val="F110"/>
      <sheetName val="F140"/>
      <sheetName val="F160"/>
      <sheetName val="F1732"/>
      <sheetName val="IR"/>
      <sheetName val="F440"/>
      <sheetName val="1010"/>
      <sheetName val="1011"/>
      <sheetName val="F15Banrep"/>
    </sheetNames>
    <sheetDataSet>
      <sheetData sheetId="0"/>
      <sheetData sheetId="1">
        <row r="3">
          <cell r="V3" t="str">
            <v>01 ARMENIA</v>
          </cell>
          <cell r="W3" t="str">
            <v>01</v>
          </cell>
        </row>
        <row r="4">
          <cell r="V4" t="str">
            <v xml:space="preserve">02 BARRANQUILLA </v>
          </cell>
          <cell r="W4" t="str">
            <v>02</v>
          </cell>
        </row>
        <row r="5">
          <cell r="V5" t="str">
            <v>03 ESPECIAL DE ADUANAS</v>
          </cell>
          <cell r="W5" t="str">
            <v>03</v>
          </cell>
        </row>
        <row r="6">
          <cell r="V6" t="str">
            <v>04 BUCARAMANGA</v>
          </cell>
          <cell r="W6" t="str">
            <v>04</v>
          </cell>
        </row>
        <row r="7">
          <cell r="V7" t="str">
            <v xml:space="preserve">05 CALI </v>
          </cell>
          <cell r="W7" t="str">
            <v>05</v>
          </cell>
        </row>
        <row r="8">
          <cell r="V8" t="str">
            <v xml:space="preserve">06 CARTAGENA </v>
          </cell>
          <cell r="W8" t="str">
            <v>06</v>
          </cell>
        </row>
        <row r="9">
          <cell r="V9" t="str">
            <v xml:space="preserve">07 CUCUTA </v>
          </cell>
          <cell r="W9" t="str">
            <v>07</v>
          </cell>
        </row>
        <row r="10">
          <cell r="V10" t="str">
            <v>08 GIRARDOT</v>
          </cell>
          <cell r="W10" t="str">
            <v>08</v>
          </cell>
        </row>
        <row r="11">
          <cell r="V11" t="str">
            <v>09 IBAGUE</v>
          </cell>
          <cell r="W11" t="str">
            <v>09</v>
          </cell>
        </row>
        <row r="12">
          <cell r="V12" t="str">
            <v>10 MANIZALES</v>
          </cell>
          <cell r="W12">
            <v>10</v>
          </cell>
        </row>
        <row r="13">
          <cell r="V13" t="str">
            <v xml:space="preserve">11 MEDELLIN </v>
          </cell>
          <cell r="W13">
            <v>11</v>
          </cell>
        </row>
        <row r="14">
          <cell r="V14" t="str">
            <v xml:space="preserve">12 MONTERIA </v>
          </cell>
          <cell r="W14">
            <v>12</v>
          </cell>
        </row>
        <row r="15">
          <cell r="V15" t="str">
            <v>13 NEIVA</v>
          </cell>
          <cell r="W15">
            <v>13</v>
          </cell>
        </row>
        <row r="16">
          <cell r="V16" t="str">
            <v>14 PASTO</v>
          </cell>
          <cell r="W16">
            <v>14</v>
          </cell>
        </row>
        <row r="17">
          <cell r="V17" t="str">
            <v>15 PALMIRA</v>
          </cell>
          <cell r="W17">
            <v>15</v>
          </cell>
        </row>
        <row r="18">
          <cell r="V18" t="str">
            <v>16 PEREIRA</v>
          </cell>
          <cell r="W18">
            <v>16</v>
          </cell>
        </row>
        <row r="19">
          <cell r="V19" t="str">
            <v xml:space="preserve">17 POPAYAN </v>
          </cell>
          <cell r="W19">
            <v>17</v>
          </cell>
        </row>
        <row r="20">
          <cell r="V20" t="str">
            <v xml:space="preserve">18 QUIBDO </v>
          </cell>
          <cell r="W20">
            <v>18</v>
          </cell>
        </row>
        <row r="21">
          <cell r="V21" t="str">
            <v>19 SANTA MARTA</v>
          </cell>
          <cell r="W21">
            <v>19</v>
          </cell>
        </row>
        <row r="22">
          <cell r="V22" t="str">
            <v>20 TUNJA</v>
          </cell>
          <cell r="W22">
            <v>20</v>
          </cell>
        </row>
        <row r="23">
          <cell r="V23" t="str">
            <v>21 TULUA</v>
          </cell>
          <cell r="W23">
            <v>21</v>
          </cell>
        </row>
        <row r="24">
          <cell r="V24" t="str">
            <v xml:space="preserve">22 VILLAVICENCIO </v>
          </cell>
          <cell r="W24">
            <v>22</v>
          </cell>
        </row>
        <row r="25">
          <cell r="V25" t="str">
            <v xml:space="preserve">23 SINCELEJO </v>
          </cell>
          <cell r="W25">
            <v>23</v>
          </cell>
        </row>
        <row r="26">
          <cell r="V26" t="str">
            <v>24 VALLEDUPAR</v>
          </cell>
          <cell r="W26">
            <v>24</v>
          </cell>
        </row>
        <row r="27">
          <cell r="V27" t="str">
            <v>25 RIOHACHA</v>
          </cell>
          <cell r="W27">
            <v>25</v>
          </cell>
        </row>
        <row r="28">
          <cell r="V28" t="str">
            <v xml:space="preserve">26 SOGAMOSO </v>
          </cell>
          <cell r="W28">
            <v>26</v>
          </cell>
        </row>
        <row r="29">
          <cell r="V29" t="str">
            <v>27 SAN ANDRES</v>
          </cell>
          <cell r="W29">
            <v>27</v>
          </cell>
        </row>
        <row r="30">
          <cell r="V30" t="str">
            <v>28 FLORENCIA</v>
          </cell>
          <cell r="W30">
            <v>28</v>
          </cell>
        </row>
        <row r="31">
          <cell r="V31" t="str">
            <v>29 BARRANCABERMEJA</v>
          </cell>
          <cell r="W31">
            <v>29</v>
          </cell>
        </row>
        <row r="32">
          <cell r="V32" t="str">
            <v>30 NO EXISTE</v>
          </cell>
          <cell r="W32">
            <v>30</v>
          </cell>
        </row>
        <row r="33">
          <cell r="V33" t="str">
            <v xml:space="preserve">31 ESPECIAL GRANDES CONTRIBUYENTES </v>
          </cell>
          <cell r="W33">
            <v>32</v>
          </cell>
        </row>
        <row r="34">
          <cell r="V34" t="str">
            <v>32 PERSONAS NATURALES y PERSONAS JURIDICAS DE BOGOTA</v>
          </cell>
          <cell r="W34">
            <v>32</v>
          </cell>
        </row>
        <row r="35">
          <cell r="V35" t="str">
            <v>34 ARAUCA</v>
          </cell>
          <cell r="W35">
            <v>34</v>
          </cell>
        </row>
        <row r="36">
          <cell r="V36" t="str">
            <v>35 BUENAVENTURA</v>
          </cell>
          <cell r="W36">
            <v>35</v>
          </cell>
        </row>
        <row r="37">
          <cell r="V37" t="str">
            <v xml:space="preserve">36 CARTAGO </v>
          </cell>
          <cell r="W37">
            <v>36</v>
          </cell>
        </row>
        <row r="38">
          <cell r="V38" t="str">
            <v xml:space="preserve">37 IPIALES </v>
          </cell>
          <cell r="W38">
            <v>37</v>
          </cell>
        </row>
        <row r="39">
          <cell r="V39" t="str">
            <v>38 LETICIA</v>
          </cell>
          <cell r="W39">
            <v>38</v>
          </cell>
        </row>
        <row r="40">
          <cell r="V40" t="str">
            <v>39 MAICAO</v>
          </cell>
          <cell r="W40">
            <v>39</v>
          </cell>
        </row>
        <row r="41">
          <cell r="V41" t="str">
            <v>40 TUMACO</v>
          </cell>
          <cell r="W41">
            <v>40</v>
          </cell>
        </row>
        <row r="42">
          <cell r="V42" t="str">
            <v xml:space="preserve">41 TURBO </v>
          </cell>
          <cell r="W42">
            <v>41</v>
          </cell>
        </row>
        <row r="43">
          <cell r="V43" t="str">
            <v>42 PUERTO CARREÑO</v>
          </cell>
          <cell r="W43">
            <v>42</v>
          </cell>
        </row>
        <row r="44">
          <cell r="V44" t="str">
            <v>43 INIRIDA</v>
          </cell>
          <cell r="W44">
            <v>43</v>
          </cell>
        </row>
        <row r="45">
          <cell r="V45" t="str">
            <v>44 YOPAL</v>
          </cell>
          <cell r="W45">
            <v>44</v>
          </cell>
        </row>
        <row r="46">
          <cell r="V46" t="str">
            <v xml:space="preserve">45 MITU </v>
          </cell>
          <cell r="W46">
            <v>45</v>
          </cell>
        </row>
        <row r="47">
          <cell r="V47" t="str">
            <v>46 PUERTO ASIS</v>
          </cell>
          <cell r="W47">
            <v>46</v>
          </cell>
        </row>
        <row r="48">
          <cell r="V48" t="str">
            <v xml:space="preserve">47 ESPECIAL DE SERVICIOS ADUANEROS DEL AEROPUERTO EL DORADO </v>
          </cell>
          <cell r="W48">
            <v>47</v>
          </cell>
        </row>
      </sheetData>
      <sheetData sheetId="2" refreshError="1"/>
      <sheetData sheetId="3" refreshError="1"/>
      <sheetData sheetId="4" refreshError="1"/>
      <sheetData sheetId="5"/>
      <sheetData sheetId="6"/>
      <sheetData sheetId="7"/>
      <sheetData sheetId="8"/>
      <sheetData sheetId="9"/>
      <sheetData sheetId="10"/>
      <sheetData sheetId="11"/>
      <sheetData sheetId="12"/>
      <sheetData sheetId="13">
        <row r="3">
          <cell r="A3">
            <v>1</v>
          </cell>
          <cell r="B3" t="str">
            <v>Activo</v>
          </cell>
        </row>
        <row r="4">
          <cell r="A4">
            <v>11</v>
          </cell>
          <cell r="B4" t="str">
            <v>Disponible</v>
          </cell>
        </row>
        <row r="5">
          <cell r="A5">
            <v>1105</v>
          </cell>
          <cell r="B5" t="str">
            <v>Caja</v>
          </cell>
          <cell r="C5">
            <v>100</v>
          </cell>
          <cell r="D5" t="str">
            <v>Efectivo, bancos y cuentas de ahorro moneda nacional y extranjera</v>
          </cell>
        </row>
        <row r="6">
          <cell r="A6">
            <v>110505</v>
          </cell>
          <cell r="B6" t="str">
            <v>Caja general</v>
          </cell>
        </row>
        <row r="7">
          <cell r="A7">
            <v>110510</v>
          </cell>
          <cell r="B7" t="str">
            <v>Cajas menores</v>
          </cell>
        </row>
        <row r="8">
          <cell r="A8">
            <v>110515</v>
          </cell>
          <cell r="B8" t="str">
            <v>Moneda extranjera</v>
          </cell>
        </row>
        <row r="9">
          <cell r="A9">
            <v>1110</v>
          </cell>
          <cell r="B9" t="str">
            <v>Bancos</v>
          </cell>
          <cell r="C9">
            <v>100</v>
          </cell>
          <cell r="D9" t="str">
            <v>Efectivo, bancos y cuentas de ahorro moneda nacional y extranjera</v>
          </cell>
        </row>
        <row r="10">
          <cell r="A10">
            <v>111005</v>
          </cell>
          <cell r="B10" t="str">
            <v>Moneda nacional</v>
          </cell>
        </row>
        <row r="11">
          <cell r="A11">
            <v>111010</v>
          </cell>
          <cell r="B11" t="str">
            <v>Moneda extranjera</v>
          </cell>
        </row>
        <row r="12">
          <cell r="A12">
            <v>1115</v>
          </cell>
          <cell r="B12" t="str">
            <v>Remesas en tránsito</v>
          </cell>
        </row>
        <row r="13">
          <cell r="A13">
            <v>111505</v>
          </cell>
          <cell r="B13" t="str">
            <v>Moneda nacional</v>
          </cell>
        </row>
        <row r="14">
          <cell r="A14">
            <v>111510</v>
          </cell>
          <cell r="B14" t="str">
            <v>Moneda extranjera</v>
          </cell>
        </row>
        <row r="15">
          <cell r="A15">
            <v>1120</v>
          </cell>
          <cell r="B15" t="str">
            <v>Cuentas de ahorro</v>
          </cell>
          <cell r="C15">
            <v>100</v>
          </cell>
          <cell r="D15" t="str">
            <v>Efectivo, bancos y cuentas de ahorro moneda nacional y extranjera</v>
          </cell>
        </row>
        <row r="16">
          <cell r="A16">
            <v>112005</v>
          </cell>
          <cell r="B16" t="str">
            <v>Bancos</v>
          </cell>
        </row>
        <row r="17">
          <cell r="A17">
            <v>112010</v>
          </cell>
          <cell r="B17" t="str">
            <v>Corporaciones de ahorro y vivienda</v>
          </cell>
        </row>
        <row r="18">
          <cell r="A18">
            <v>112015</v>
          </cell>
          <cell r="B18" t="str">
            <v>Organismos cooperativos financieros</v>
          </cell>
        </row>
        <row r="19">
          <cell r="A19">
            <v>1125</v>
          </cell>
          <cell r="B19" t="str">
            <v>Fondos</v>
          </cell>
          <cell r="C19">
            <v>100</v>
          </cell>
          <cell r="D19" t="str">
            <v>Efectivo, bancos y cuentas de ahorro moneda nacional y extranjera</v>
          </cell>
        </row>
        <row r="20">
          <cell r="A20">
            <v>112505</v>
          </cell>
          <cell r="B20" t="str">
            <v>Rotatorios moneda nacional</v>
          </cell>
        </row>
        <row r="21">
          <cell r="A21">
            <v>112510</v>
          </cell>
          <cell r="B21" t="str">
            <v>Rotatorios moneda extranjera</v>
          </cell>
        </row>
        <row r="22">
          <cell r="A22">
            <v>112515</v>
          </cell>
          <cell r="B22" t="str">
            <v>Especiales moneda nacional</v>
          </cell>
        </row>
        <row r="23">
          <cell r="A23">
            <v>112520</v>
          </cell>
          <cell r="B23" t="str">
            <v>Especiales moneda extranjera</v>
          </cell>
        </row>
        <row r="24">
          <cell r="A24">
            <v>112525</v>
          </cell>
          <cell r="B24" t="str">
            <v>De amortización moneda nacional</v>
          </cell>
        </row>
        <row r="25">
          <cell r="A25">
            <v>112530</v>
          </cell>
          <cell r="B25" t="str">
            <v>De amortización moneda extranjera</v>
          </cell>
        </row>
        <row r="26">
          <cell r="A26">
            <v>12</v>
          </cell>
          <cell r="B26" t="str">
            <v>Inversiones</v>
          </cell>
        </row>
        <row r="27">
          <cell r="A27">
            <v>1205</v>
          </cell>
          <cell r="B27" t="str">
            <v>Acciones</v>
          </cell>
          <cell r="C27">
            <v>106</v>
          </cell>
          <cell r="D27" t="str">
            <v>Acciones y aportes en sociedades y entidades nacionales</v>
          </cell>
        </row>
        <row r="28">
          <cell r="A28">
            <v>120505</v>
          </cell>
          <cell r="B28" t="str">
            <v>Agricultura, ganadería, caza y silvicultura</v>
          </cell>
        </row>
        <row r="29">
          <cell r="A29">
            <v>120510</v>
          </cell>
          <cell r="B29" t="str">
            <v>Pesca</v>
          </cell>
        </row>
        <row r="30">
          <cell r="A30">
            <v>120515</v>
          </cell>
          <cell r="B30" t="str">
            <v>Explotación de minas y canteras</v>
          </cell>
        </row>
        <row r="31">
          <cell r="A31">
            <v>120520</v>
          </cell>
          <cell r="B31" t="str">
            <v>Industria manufacturera</v>
          </cell>
        </row>
        <row r="32">
          <cell r="A32">
            <v>120525</v>
          </cell>
          <cell r="B32" t="str">
            <v>Suministro de electricidad, gas y agua</v>
          </cell>
        </row>
        <row r="33">
          <cell r="A33">
            <v>120530</v>
          </cell>
          <cell r="B33" t="str">
            <v>Construcción</v>
          </cell>
        </row>
        <row r="34">
          <cell r="A34">
            <v>120535</v>
          </cell>
          <cell r="B34" t="str">
            <v>Comercio al por mayor y al por menor</v>
          </cell>
        </row>
        <row r="35">
          <cell r="A35">
            <v>120540</v>
          </cell>
          <cell r="B35" t="str">
            <v>Hoteles y restaurantes</v>
          </cell>
        </row>
        <row r="36">
          <cell r="A36">
            <v>120545</v>
          </cell>
          <cell r="B36" t="str">
            <v>Transporte, almacenamiento y comunicaciones</v>
          </cell>
        </row>
        <row r="37">
          <cell r="A37">
            <v>120550</v>
          </cell>
          <cell r="B37" t="str">
            <v>Actividad financiera</v>
          </cell>
        </row>
        <row r="38">
          <cell r="A38">
            <v>120555</v>
          </cell>
          <cell r="B38" t="str">
            <v>Actividades inmobiliarias, empresariales y de alquiler</v>
          </cell>
        </row>
        <row r="39">
          <cell r="A39">
            <v>120560</v>
          </cell>
          <cell r="B39" t="str">
            <v>Enseñanza</v>
          </cell>
        </row>
        <row r="40">
          <cell r="A40">
            <v>120565</v>
          </cell>
          <cell r="B40" t="str">
            <v>Servicios sociales y de salud</v>
          </cell>
        </row>
        <row r="41">
          <cell r="A41">
            <v>120570</v>
          </cell>
          <cell r="B41" t="str">
            <v>Otras actividades de servicios comunitarios, sociales y personales</v>
          </cell>
        </row>
        <row r="42">
          <cell r="A42">
            <v>120599</v>
          </cell>
          <cell r="B42" t="str">
            <v>Ajustes por inflación</v>
          </cell>
        </row>
        <row r="43">
          <cell r="A43">
            <v>1210</v>
          </cell>
          <cell r="B43" t="str">
            <v>Cuotas o partes de interés social</v>
          </cell>
          <cell r="C43">
            <v>106</v>
          </cell>
          <cell r="D43" t="str">
            <v>Acciones y aportes en sociedades y entidades nacionales</v>
          </cell>
        </row>
        <row r="44">
          <cell r="A44">
            <v>121005</v>
          </cell>
          <cell r="B44" t="str">
            <v>Agricultura, ganadería, caza y silvicultura</v>
          </cell>
        </row>
        <row r="45">
          <cell r="A45">
            <v>121010</v>
          </cell>
          <cell r="B45" t="str">
            <v>Pesca</v>
          </cell>
        </row>
        <row r="46">
          <cell r="A46">
            <v>121015</v>
          </cell>
          <cell r="B46" t="str">
            <v>Explotación de minas y canteras</v>
          </cell>
        </row>
        <row r="47">
          <cell r="A47">
            <v>121020</v>
          </cell>
          <cell r="B47" t="str">
            <v>Industria manufacturera</v>
          </cell>
        </row>
        <row r="48">
          <cell r="A48">
            <v>121025</v>
          </cell>
          <cell r="B48" t="str">
            <v>Suministro de electricidad, gas y agua</v>
          </cell>
        </row>
        <row r="49">
          <cell r="A49">
            <v>121030</v>
          </cell>
          <cell r="B49" t="str">
            <v>Construcción</v>
          </cell>
        </row>
        <row r="50">
          <cell r="A50">
            <v>121035</v>
          </cell>
          <cell r="B50" t="str">
            <v>Comercio al por mayor y al por menor</v>
          </cell>
        </row>
        <row r="51">
          <cell r="A51">
            <v>121040</v>
          </cell>
          <cell r="B51" t="str">
            <v>Hoteles y restaurantes</v>
          </cell>
        </row>
        <row r="52">
          <cell r="A52">
            <v>121045</v>
          </cell>
          <cell r="B52" t="str">
            <v>Transporte, almacenamiento y comunicaciones</v>
          </cell>
        </row>
        <row r="53">
          <cell r="A53">
            <v>121050</v>
          </cell>
          <cell r="B53" t="str">
            <v>Actividad financiera</v>
          </cell>
        </row>
        <row r="54">
          <cell r="A54">
            <v>121055</v>
          </cell>
          <cell r="B54" t="str">
            <v>Actividades inmobiliarias, empresariales y de alquiler</v>
          </cell>
        </row>
        <row r="55">
          <cell r="A55">
            <v>121060</v>
          </cell>
          <cell r="B55" t="str">
            <v>Enseñanza</v>
          </cell>
        </row>
        <row r="56">
          <cell r="A56">
            <v>121065</v>
          </cell>
          <cell r="B56" t="str">
            <v>Servicios sociales y de salud</v>
          </cell>
        </row>
        <row r="57">
          <cell r="A57">
            <v>121070</v>
          </cell>
          <cell r="B57" t="str">
            <v>Otras actividades de servicios comunitarios, sociales y personales</v>
          </cell>
        </row>
        <row r="58">
          <cell r="A58">
            <v>121099</v>
          </cell>
          <cell r="B58" t="str">
            <v>Ajustes por inflación</v>
          </cell>
        </row>
        <row r="59">
          <cell r="A59">
            <v>1215</v>
          </cell>
          <cell r="B59" t="str">
            <v>Bonos</v>
          </cell>
          <cell r="C59">
            <v>102</v>
          </cell>
          <cell r="D59" t="str">
            <v>Otras inversiones</v>
          </cell>
        </row>
        <row r="60">
          <cell r="A60">
            <v>121505</v>
          </cell>
          <cell r="B60" t="str">
            <v>Bonos públicos moneda nacional</v>
          </cell>
        </row>
        <row r="61">
          <cell r="A61">
            <v>121510</v>
          </cell>
          <cell r="B61" t="str">
            <v>Bonos públicos moneda extranjera</v>
          </cell>
        </row>
        <row r="62">
          <cell r="A62">
            <v>121515</v>
          </cell>
          <cell r="B62" t="str">
            <v>Bonos ordinarios</v>
          </cell>
        </row>
        <row r="63">
          <cell r="A63">
            <v>121520</v>
          </cell>
          <cell r="B63" t="str">
            <v>Bonos convertibles en acciones</v>
          </cell>
        </row>
        <row r="64">
          <cell r="A64">
            <v>121595</v>
          </cell>
          <cell r="B64" t="str">
            <v>Otros</v>
          </cell>
        </row>
        <row r="65">
          <cell r="A65">
            <v>1220</v>
          </cell>
          <cell r="B65" t="str">
            <v>Cédulas</v>
          </cell>
          <cell r="C65">
            <v>102</v>
          </cell>
          <cell r="D65" t="str">
            <v>Otras inversiones</v>
          </cell>
        </row>
        <row r="66">
          <cell r="A66">
            <v>122005</v>
          </cell>
          <cell r="B66" t="str">
            <v>Cédulas de capitalización</v>
          </cell>
        </row>
        <row r="67">
          <cell r="A67">
            <v>122010</v>
          </cell>
          <cell r="B67" t="str">
            <v>Cédulas hipotecarias</v>
          </cell>
        </row>
        <row r="68">
          <cell r="A68">
            <v>122015</v>
          </cell>
          <cell r="B68" t="str">
            <v>Cédulas de inversión</v>
          </cell>
        </row>
        <row r="69">
          <cell r="A69">
            <v>122095</v>
          </cell>
          <cell r="B69" t="str">
            <v>Otras</v>
          </cell>
        </row>
        <row r="70">
          <cell r="A70">
            <v>1225</v>
          </cell>
          <cell r="B70" t="str">
            <v>Certificados</v>
          </cell>
          <cell r="C70">
            <v>102</v>
          </cell>
          <cell r="D70" t="str">
            <v>Otras inversiones</v>
          </cell>
        </row>
        <row r="71">
          <cell r="A71">
            <v>122505</v>
          </cell>
          <cell r="B71" t="str">
            <v>Certificados de depósito a término (CDT)</v>
          </cell>
        </row>
        <row r="72">
          <cell r="A72">
            <v>122510</v>
          </cell>
          <cell r="B72" t="str">
            <v>Certificados de depósito de ahorro</v>
          </cell>
        </row>
        <row r="73">
          <cell r="A73">
            <v>122515</v>
          </cell>
          <cell r="B73" t="str">
            <v>Certificados de ahorro de valor constante (CAVC)</v>
          </cell>
        </row>
        <row r="74">
          <cell r="A74">
            <v>122520</v>
          </cell>
          <cell r="B74" t="str">
            <v>Certificados de cambio</v>
          </cell>
        </row>
        <row r="75">
          <cell r="A75">
            <v>122525</v>
          </cell>
          <cell r="B75" t="str">
            <v>Certificados cafeteros valorizables</v>
          </cell>
        </row>
        <row r="76">
          <cell r="A76">
            <v>122530</v>
          </cell>
          <cell r="B76" t="str">
            <v>Certificados eléctricos valorizables (CEV)</v>
          </cell>
        </row>
        <row r="77">
          <cell r="A77">
            <v>122535</v>
          </cell>
          <cell r="B77" t="str">
            <v>Certificados de reembolso tributario (CERT)</v>
          </cell>
        </row>
        <row r="78">
          <cell r="A78">
            <v>122540</v>
          </cell>
          <cell r="B78" t="str">
            <v>Certificados de desarrollo turístico</v>
          </cell>
        </row>
        <row r="79">
          <cell r="A79">
            <v>122545</v>
          </cell>
          <cell r="B79" t="str">
            <v>Certificados de inversión forestal (CIF)</v>
          </cell>
        </row>
        <row r="80">
          <cell r="A80">
            <v>122595</v>
          </cell>
          <cell r="B80" t="str">
            <v>Otros</v>
          </cell>
        </row>
        <row r="81">
          <cell r="A81">
            <v>1230</v>
          </cell>
          <cell r="B81" t="str">
            <v>Papeles comerciales</v>
          </cell>
          <cell r="C81">
            <v>102</v>
          </cell>
          <cell r="D81" t="str">
            <v>Otras inversiones</v>
          </cell>
        </row>
        <row r="82">
          <cell r="A82">
            <v>123005</v>
          </cell>
          <cell r="B82" t="str">
            <v>Empresas comerciales</v>
          </cell>
        </row>
        <row r="83">
          <cell r="A83">
            <v>123010</v>
          </cell>
          <cell r="B83" t="str">
            <v>Empresas industriales</v>
          </cell>
        </row>
        <row r="84">
          <cell r="A84">
            <v>123015</v>
          </cell>
          <cell r="B84" t="str">
            <v>Empresas de servicios</v>
          </cell>
        </row>
        <row r="85">
          <cell r="A85">
            <v>1235</v>
          </cell>
          <cell r="B85" t="str">
            <v>Títulos</v>
          </cell>
          <cell r="C85">
            <v>102</v>
          </cell>
          <cell r="D85" t="str">
            <v>Otras inversiones</v>
          </cell>
        </row>
        <row r="86">
          <cell r="A86">
            <v>123505</v>
          </cell>
          <cell r="B86" t="str">
            <v>Títulos de desarrollo agropecuario</v>
          </cell>
        </row>
        <row r="87">
          <cell r="A87">
            <v>123510</v>
          </cell>
          <cell r="B87" t="str">
            <v>Títulos canjeables por certificados de cambio</v>
          </cell>
        </row>
        <row r="88">
          <cell r="A88">
            <v>123515</v>
          </cell>
          <cell r="B88" t="str">
            <v>Títulos de tesorería (TES)</v>
          </cell>
        </row>
        <row r="89">
          <cell r="A89">
            <v>123520</v>
          </cell>
          <cell r="B89" t="str">
            <v>Títulos de participación</v>
          </cell>
        </row>
        <row r="90">
          <cell r="A90">
            <v>123525</v>
          </cell>
          <cell r="B90" t="str">
            <v>Títulos de crédito de fomento</v>
          </cell>
        </row>
        <row r="91">
          <cell r="A91">
            <v>123530</v>
          </cell>
          <cell r="B91" t="str">
            <v>Títulos financieros agroindustriales (TFA)</v>
          </cell>
        </row>
        <row r="92">
          <cell r="A92">
            <v>123535</v>
          </cell>
          <cell r="B92" t="str">
            <v>Títulos de ahorro cafetero (TAC)</v>
          </cell>
        </row>
        <row r="93">
          <cell r="A93">
            <v>123540</v>
          </cell>
          <cell r="B93" t="str">
            <v>Títulos de ahorro nacional (TAN)</v>
          </cell>
        </row>
        <row r="94">
          <cell r="A94">
            <v>123545</v>
          </cell>
          <cell r="B94" t="str">
            <v>Títulos energéticos de rentabilidad creciente (TER)</v>
          </cell>
        </row>
        <row r="95">
          <cell r="A95">
            <v>123550</v>
          </cell>
          <cell r="B95" t="str">
            <v>Títulos de ahorro educativo (TAE)</v>
          </cell>
        </row>
        <row r="96">
          <cell r="A96">
            <v>123555</v>
          </cell>
          <cell r="B96" t="str">
            <v>Títulos financieros industriales y comerciales</v>
          </cell>
        </row>
        <row r="97">
          <cell r="A97">
            <v>123560</v>
          </cell>
          <cell r="B97" t="str">
            <v>Tesoros</v>
          </cell>
        </row>
        <row r="98">
          <cell r="A98">
            <v>123565</v>
          </cell>
          <cell r="B98" t="str">
            <v>Títulos de devolución de impuestos nacionales (TIDIS)</v>
          </cell>
        </row>
        <row r="99">
          <cell r="A99">
            <v>123570</v>
          </cell>
          <cell r="B99" t="str">
            <v>Títulos inmobiliarios</v>
          </cell>
        </row>
        <row r="100">
          <cell r="A100">
            <v>123595</v>
          </cell>
          <cell r="B100" t="str">
            <v>Otros</v>
          </cell>
        </row>
        <row r="101">
          <cell r="A101">
            <v>1240</v>
          </cell>
          <cell r="B101" t="str">
            <v>Aceptaciones bancarias o financieras</v>
          </cell>
          <cell r="C101">
            <v>102</v>
          </cell>
          <cell r="D101" t="str">
            <v>Otras inversiones</v>
          </cell>
        </row>
        <row r="102">
          <cell r="A102">
            <v>124005</v>
          </cell>
          <cell r="B102" t="str">
            <v>Bancos comerciales</v>
          </cell>
        </row>
        <row r="103">
          <cell r="A103">
            <v>124010</v>
          </cell>
          <cell r="B103" t="str">
            <v>Compañías de financiamiento comercial</v>
          </cell>
        </row>
        <row r="104">
          <cell r="A104">
            <v>124015</v>
          </cell>
          <cell r="B104" t="str">
            <v>Corporaciones financieras</v>
          </cell>
        </row>
        <row r="105">
          <cell r="A105">
            <v>124095</v>
          </cell>
          <cell r="B105" t="str">
            <v>Otras</v>
          </cell>
        </row>
        <row r="106">
          <cell r="A106">
            <v>1245</v>
          </cell>
          <cell r="B106" t="str">
            <v>Derechos fiduciarios</v>
          </cell>
          <cell r="C106">
            <v>101</v>
          </cell>
          <cell r="D106" t="str">
            <v>Derechos fiduciarios</v>
          </cell>
        </row>
        <row r="107">
          <cell r="A107">
            <v>124505</v>
          </cell>
          <cell r="B107" t="str">
            <v>Fideicomisos de inversión moneda nacional</v>
          </cell>
        </row>
        <row r="108">
          <cell r="A108">
            <v>124510</v>
          </cell>
          <cell r="B108" t="str">
            <v>Fideicomisos de inversión moneda extranjera</v>
          </cell>
        </row>
        <row r="109">
          <cell r="A109">
            <v>1250</v>
          </cell>
          <cell r="B109" t="str">
            <v>Derechos de recompra de inversiones negociadas (repos)</v>
          </cell>
          <cell r="C109">
            <v>102</v>
          </cell>
          <cell r="D109" t="str">
            <v>Otras inversiones</v>
          </cell>
        </row>
        <row r="110">
          <cell r="A110">
            <v>125005</v>
          </cell>
          <cell r="B110" t="str">
            <v>Acciones</v>
          </cell>
        </row>
        <row r="111">
          <cell r="A111">
            <v>125010</v>
          </cell>
          <cell r="B111" t="str">
            <v>Cuotas o partes de interés social</v>
          </cell>
        </row>
        <row r="112">
          <cell r="A112">
            <v>125015</v>
          </cell>
          <cell r="B112" t="str">
            <v>Bonos</v>
          </cell>
        </row>
        <row r="113">
          <cell r="A113">
            <v>125020</v>
          </cell>
          <cell r="B113" t="str">
            <v>Cédulas</v>
          </cell>
        </row>
        <row r="114">
          <cell r="A114">
            <v>125025</v>
          </cell>
          <cell r="B114" t="str">
            <v>Certificados</v>
          </cell>
        </row>
        <row r="115">
          <cell r="A115">
            <v>125030</v>
          </cell>
          <cell r="B115" t="str">
            <v>Papeles comerciales</v>
          </cell>
        </row>
        <row r="116">
          <cell r="A116">
            <v>125035</v>
          </cell>
          <cell r="B116" t="str">
            <v>Títulos</v>
          </cell>
        </row>
        <row r="117">
          <cell r="A117">
            <v>125040</v>
          </cell>
          <cell r="B117" t="str">
            <v>Aceptaciones bancarias o financieras</v>
          </cell>
        </row>
        <row r="118">
          <cell r="A118">
            <v>125095</v>
          </cell>
          <cell r="B118" t="str">
            <v>Otros</v>
          </cell>
        </row>
        <row r="119">
          <cell r="A119">
            <v>125099</v>
          </cell>
          <cell r="B119" t="str">
            <v>Ajustes por inflación</v>
          </cell>
        </row>
        <row r="120">
          <cell r="A120">
            <v>1255</v>
          </cell>
          <cell r="B120" t="str">
            <v>Obligatorias</v>
          </cell>
          <cell r="C120">
            <v>102</v>
          </cell>
          <cell r="D120" t="str">
            <v>Otras inversiones</v>
          </cell>
        </row>
        <row r="121">
          <cell r="A121">
            <v>125505</v>
          </cell>
          <cell r="B121" t="str">
            <v>Bonos de financiamiento especial</v>
          </cell>
        </row>
        <row r="122">
          <cell r="A122">
            <v>125510</v>
          </cell>
          <cell r="B122" t="str">
            <v>Bonos de financiamiento presupuestal</v>
          </cell>
        </row>
        <row r="123">
          <cell r="A123">
            <v>125515</v>
          </cell>
          <cell r="B123" t="str">
            <v>Bonos para desarrollo social y seguridad interna (BDSI)</v>
          </cell>
        </row>
        <row r="124">
          <cell r="A124">
            <v>125595</v>
          </cell>
          <cell r="B124" t="str">
            <v>Otras</v>
          </cell>
        </row>
        <row r="125">
          <cell r="A125">
            <v>1260</v>
          </cell>
          <cell r="B125" t="str">
            <v>Cuentas en participación</v>
          </cell>
          <cell r="C125">
            <v>102</v>
          </cell>
          <cell r="D125" t="str">
            <v>Otras inversiones</v>
          </cell>
        </row>
        <row r="126">
          <cell r="A126" t="str">
            <v>126001 a 126098</v>
          </cell>
        </row>
        <row r="127">
          <cell r="A127">
            <v>126099</v>
          </cell>
          <cell r="B127" t="str">
            <v>Ajustes por inflación</v>
          </cell>
        </row>
        <row r="128">
          <cell r="A128">
            <v>1295</v>
          </cell>
          <cell r="B128" t="str">
            <v>Otras inversiones</v>
          </cell>
          <cell r="C128">
            <v>102</v>
          </cell>
          <cell r="D128" t="str">
            <v>Otras inversiones</v>
          </cell>
        </row>
        <row r="129">
          <cell r="A129">
            <v>129505</v>
          </cell>
          <cell r="B129" t="str">
            <v>Aportes en cooperativas</v>
          </cell>
        </row>
        <row r="130">
          <cell r="A130">
            <v>129510</v>
          </cell>
          <cell r="B130" t="str">
            <v>Derechos en clubes sociales</v>
          </cell>
        </row>
        <row r="131">
          <cell r="A131">
            <v>129515</v>
          </cell>
          <cell r="B131" t="str">
            <v>Acciones o derechos en clubes deportivos</v>
          </cell>
        </row>
        <row r="132">
          <cell r="A132">
            <v>129520</v>
          </cell>
          <cell r="B132" t="str">
            <v>Bonos en colegios</v>
          </cell>
        </row>
        <row r="133">
          <cell r="A133">
            <v>129595</v>
          </cell>
          <cell r="B133" t="str">
            <v>Diversas</v>
          </cell>
        </row>
        <row r="134">
          <cell r="A134">
            <v>129599</v>
          </cell>
          <cell r="B134" t="str">
            <v>Ajustes por inflación</v>
          </cell>
        </row>
        <row r="135">
          <cell r="A135">
            <v>1299</v>
          </cell>
          <cell r="B135" t="str">
            <v>Provisiones</v>
          </cell>
          <cell r="C135">
            <v>109</v>
          </cell>
          <cell r="D135" t="str">
            <v>Provisiones acciones y aportes</v>
          </cell>
        </row>
        <row r="136">
          <cell r="A136">
            <v>129905</v>
          </cell>
          <cell r="B136" t="str">
            <v>Acciones</v>
          </cell>
          <cell r="C136">
            <v>109</v>
          </cell>
          <cell r="D136" t="str">
            <v>Provisiones acciones y aportes</v>
          </cell>
        </row>
        <row r="137">
          <cell r="A137">
            <v>129910</v>
          </cell>
          <cell r="B137" t="str">
            <v>Cuotas o partes de interés social</v>
          </cell>
          <cell r="C137">
            <v>109</v>
          </cell>
          <cell r="D137" t="str">
            <v>Provisiones acciones y aportes</v>
          </cell>
        </row>
        <row r="138">
          <cell r="A138">
            <v>129915</v>
          </cell>
          <cell r="B138" t="str">
            <v>Bonos</v>
          </cell>
          <cell r="C138">
            <v>103</v>
          </cell>
          <cell r="D138" t="str">
            <v>Provisión protección de inversiones</v>
          </cell>
        </row>
        <row r="139">
          <cell r="A139">
            <v>129920</v>
          </cell>
          <cell r="B139" t="str">
            <v>Cédulas</v>
          </cell>
          <cell r="C139">
            <v>103</v>
          </cell>
          <cell r="D139" t="str">
            <v>Provisión protección de inversiones</v>
          </cell>
        </row>
        <row r="140">
          <cell r="A140">
            <v>129925</v>
          </cell>
          <cell r="B140" t="str">
            <v>Certificados</v>
          </cell>
          <cell r="C140">
            <v>103</v>
          </cell>
          <cell r="D140" t="str">
            <v>Provisión protección de inversiones</v>
          </cell>
        </row>
        <row r="141">
          <cell r="A141">
            <v>129930</v>
          </cell>
          <cell r="B141" t="str">
            <v>Papeles comerciales</v>
          </cell>
          <cell r="C141">
            <v>103</v>
          </cell>
          <cell r="D141" t="str">
            <v>Provisión protección de inversiones</v>
          </cell>
        </row>
        <row r="142">
          <cell r="A142">
            <v>129935</v>
          </cell>
          <cell r="B142" t="str">
            <v>Títulos</v>
          </cell>
          <cell r="C142">
            <v>103</v>
          </cell>
          <cell r="D142" t="str">
            <v>Provisión protección de inversiones</v>
          </cell>
        </row>
        <row r="143">
          <cell r="A143">
            <v>129940</v>
          </cell>
          <cell r="B143" t="str">
            <v>Aceptaciones bancarias o financieras</v>
          </cell>
          <cell r="C143">
            <v>103</v>
          </cell>
          <cell r="D143" t="str">
            <v>Provisión protección de inversiones</v>
          </cell>
        </row>
        <row r="144">
          <cell r="A144">
            <v>129945</v>
          </cell>
          <cell r="B144" t="str">
            <v>Derechos fiduciarios</v>
          </cell>
          <cell r="C144">
            <v>103</v>
          </cell>
          <cell r="D144" t="str">
            <v>Provisión protección de inversiones</v>
          </cell>
        </row>
        <row r="145">
          <cell r="A145">
            <v>129950</v>
          </cell>
          <cell r="B145" t="str">
            <v>Derechos de recompra de inversiones negociadas</v>
          </cell>
          <cell r="C145">
            <v>103</v>
          </cell>
          <cell r="D145" t="str">
            <v>Provisión protección de inversiones</v>
          </cell>
        </row>
        <row r="146">
          <cell r="A146">
            <v>129955</v>
          </cell>
          <cell r="B146" t="str">
            <v>Obligatorias</v>
          </cell>
          <cell r="C146">
            <v>103</v>
          </cell>
          <cell r="D146" t="str">
            <v>Provisión protección de inversiones</v>
          </cell>
        </row>
        <row r="147">
          <cell r="A147">
            <v>129960</v>
          </cell>
          <cell r="B147" t="str">
            <v>Cuentas en participación</v>
          </cell>
          <cell r="C147">
            <v>103</v>
          </cell>
          <cell r="D147" t="str">
            <v>Provisión protección de inversiones</v>
          </cell>
        </row>
        <row r="148">
          <cell r="A148">
            <v>129995</v>
          </cell>
          <cell r="B148" t="str">
            <v>Otras inversiones</v>
          </cell>
          <cell r="C148">
            <v>103</v>
          </cell>
          <cell r="D148" t="str">
            <v>Provisión protección de inversiones</v>
          </cell>
        </row>
        <row r="149">
          <cell r="A149">
            <v>13</v>
          </cell>
          <cell r="B149" t="str">
            <v>Deudores</v>
          </cell>
        </row>
        <row r="150">
          <cell r="A150">
            <v>1305</v>
          </cell>
          <cell r="B150" t="str">
            <v>Clientes</v>
          </cell>
          <cell r="C150">
            <v>112</v>
          </cell>
          <cell r="D150" t="str">
            <v>Clientes nacionales y extranjeros</v>
          </cell>
        </row>
        <row r="151">
          <cell r="A151">
            <v>130505</v>
          </cell>
          <cell r="B151" t="str">
            <v xml:space="preserve">Nacionales </v>
          </cell>
        </row>
        <row r="152">
          <cell r="A152">
            <v>130510</v>
          </cell>
          <cell r="B152" t="str">
            <v>Del exterior</v>
          </cell>
        </row>
        <row r="153">
          <cell r="A153">
            <v>130515</v>
          </cell>
          <cell r="B153" t="str">
            <v>Deudores del sistema</v>
          </cell>
        </row>
        <row r="154">
          <cell r="A154">
            <v>1310</v>
          </cell>
          <cell r="B154" t="str">
            <v>Cuentas corrientes comerciales</v>
          </cell>
          <cell r="C154">
            <v>113</v>
          </cell>
          <cell r="D154" t="str">
            <v>Cuentas por cobrar a vinculados nacionales y extranjeros</v>
          </cell>
        </row>
        <row r="155">
          <cell r="A155">
            <v>131005</v>
          </cell>
          <cell r="B155" t="str">
            <v>Casa matriz</v>
          </cell>
        </row>
        <row r="156">
          <cell r="A156">
            <v>131010</v>
          </cell>
          <cell r="B156" t="str">
            <v>Compañías vinculadas</v>
          </cell>
        </row>
        <row r="157">
          <cell r="A157">
            <v>131015</v>
          </cell>
          <cell r="B157" t="str">
            <v>Accionistas o socios</v>
          </cell>
        </row>
        <row r="158">
          <cell r="A158">
            <v>131020</v>
          </cell>
          <cell r="B158" t="str">
            <v>Particulares</v>
          </cell>
        </row>
        <row r="159">
          <cell r="A159">
            <v>131095</v>
          </cell>
          <cell r="B159" t="str">
            <v>Otras</v>
          </cell>
        </row>
        <row r="160">
          <cell r="A160">
            <v>1315</v>
          </cell>
          <cell r="B160" t="str">
            <v>Cuentas por cobrar a casa matriz</v>
          </cell>
          <cell r="C160">
            <v>113</v>
          </cell>
          <cell r="D160" t="str">
            <v>Cuentas por cobrar a vinculados nacionales y extranjeros</v>
          </cell>
        </row>
        <row r="161">
          <cell r="A161">
            <v>131505</v>
          </cell>
          <cell r="B161" t="str">
            <v>Ventas</v>
          </cell>
        </row>
        <row r="162">
          <cell r="A162">
            <v>131510</v>
          </cell>
          <cell r="B162" t="str">
            <v>Pagos a nombre de casa matriz</v>
          </cell>
        </row>
        <row r="163">
          <cell r="A163">
            <v>131515</v>
          </cell>
          <cell r="B163" t="str">
            <v>Valores recibidos por casa matriz</v>
          </cell>
        </row>
        <row r="164">
          <cell r="A164">
            <v>131520</v>
          </cell>
          <cell r="B164" t="str">
            <v>Préstamos</v>
          </cell>
        </row>
        <row r="165">
          <cell r="A165">
            <v>1320</v>
          </cell>
          <cell r="B165" t="str">
            <v>Cuentas por cobrar a vinculados económicos</v>
          </cell>
          <cell r="C165">
            <v>113</v>
          </cell>
          <cell r="D165" t="str">
            <v>Cuentas por cobrar a vinculados nacionales y extranjeros</v>
          </cell>
        </row>
        <row r="166">
          <cell r="A166">
            <v>132005</v>
          </cell>
          <cell r="B166" t="str">
            <v>Filiales</v>
          </cell>
        </row>
        <row r="167">
          <cell r="A167">
            <v>132010</v>
          </cell>
          <cell r="B167" t="str">
            <v>Subsidiarias</v>
          </cell>
        </row>
        <row r="168">
          <cell r="A168">
            <v>132015</v>
          </cell>
          <cell r="B168" t="str">
            <v>Sucursales</v>
          </cell>
        </row>
        <row r="169">
          <cell r="A169">
            <v>1323</v>
          </cell>
          <cell r="B169" t="str">
            <v>Cuentas por cobrar a directores</v>
          </cell>
          <cell r="C169">
            <v>113</v>
          </cell>
          <cell r="D169" t="str">
            <v>Cuentas por cobrar a vinculados nacionales y extranjeros</v>
          </cell>
        </row>
        <row r="170">
          <cell r="A170" t="str">
            <v>132301 a 132398</v>
          </cell>
        </row>
        <row r="171">
          <cell r="A171">
            <v>1325</v>
          </cell>
          <cell r="B171" t="str">
            <v>Cuentas por cobrar a socios y accionistas</v>
          </cell>
          <cell r="C171">
            <v>114</v>
          </cell>
          <cell r="D171" t="str">
            <v>Cuentas por cobrar a socios, accionistas, comuneros, cooperados</v>
          </cell>
        </row>
        <row r="172">
          <cell r="A172">
            <v>132505</v>
          </cell>
          <cell r="B172" t="str">
            <v>A socios</v>
          </cell>
        </row>
        <row r="173">
          <cell r="A173">
            <v>132510</v>
          </cell>
          <cell r="B173" t="str">
            <v>A accionistas</v>
          </cell>
        </row>
        <row r="174">
          <cell r="A174">
            <v>1328</v>
          </cell>
          <cell r="B174" t="str">
            <v>Aportes por cobrar</v>
          </cell>
          <cell r="C174">
            <v>114</v>
          </cell>
          <cell r="D174" t="str">
            <v>Cuentas por cobrar a socios, accionistas, comuneros, cooperados</v>
          </cell>
        </row>
        <row r="175">
          <cell r="A175" t="str">
            <v>132801 a 132898</v>
          </cell>
        </row>
        <row r="176">
          <cell r="A176">
            <v>1330</v>
          </cell>
          <cell r="B176" t="str">
            <v>Anticipos y avances</v>
          </cell>
          <cell r="C176">
            <v>115</v>
          </cell>
          <cell r="D176" t="str">
            <v>Otros deudores y deudores varios</v>
          </cell>
        </row>
        <row r="177">
          <cell r="A177">
            <v>133005</v>
          </cell>
          <cell r="B177" t="str">
            <v>A proveedores</v>
          </cell>
        </row>
        <row r="178">
          <cell r="A178">
            <v>133010</v>
          </cell>
          <cell r="B178" t="str">
            <v>A contratistas</v>
          </cell>
        </row>
        <row r="179">
          <cell r="A179">
            <v>133015</v>
          </cell>
          <cell r="B179" t="str">
            <v>A trabajadores</v>
          </cell>
        </row>
        <row r="180">
          <cell r="A180">
            <v>133020</v>
          </cell>
          <cell r="B180" t="str">
            <v>A agentes</v>
          </cell>
        </row>
        <row r="181">
          <cell r="A181">
            <v>133025</v>
          </cell>
          <cell r="B181" t="str">
            <v>A concesionarios</v>
          </cell>
        </row>
        <row r="182">
          <cell r="A182">
            <v>133030</v>
          </cell>
          <cell r="B182" t="str">
            <v>De adjudicaciones</v>
          </cell>
        </row>
        <row r="183">
          <cell r="A183">
            <v>133095</v>
          </cell>
          <cell r="B183" t="str">
            <v>Otros</v>
          </cell>
        </row>
        <row r="184">
          <cell r="A184">
            <v>133099</v>
          </cell>
          <cell r="B184" t="str">
            <v>Ajustes por inflación</v>
          </cell>
        </row>
        <row r="185">
          <cell r="A185">
            <v>1332</v>
          </cell>
          <cell r="B185" t="str">
            <v>Cuentas de operación conjunta</v>
          </cell>
          <cell r="C185">
            <v>113</v>
          </cell>
          <cell r="D185" t="str">
            <v>Cuentas por cobrar a vinculados nacionales y extranjeros</v>
          </cell>
        </row>
        <row r="186">
          <cell r="A186" t="str">
            <v>133201 a 133298</v>
          </cell>
        </row>
        <row r="187">
          <cell r="A187">
            <v>1335</v>
          </cell>
          <cell r="B187" t="str">
            <v>Depósitos</v>
          </cell>
          <cell r="C187">
            <v>115</v>
          </cell>
          <cell r="D187" t="str">
            <v>Otros deudores y deudores varios</v>
          </cell>
        </row>
        <row r="188">
          <cell r="A188">
            <v>133505</v>
          </cell>
          <cell r="B188" t="str">
            <v>Para importaciones</v>
          </cell>
        </row>
        <row r="189">
          <cell r="A189">
            <v>133510</v>
          </cell>
          <cell r="B189" t="str">
            <v>Para servicios</v>
          </cell>
        </row>
        <row r="190">
          <cell r="A190">
            <v>133515</v>
          </cell>
          <cell r="B190" t="str">
            <v>Para contratos</v>
          </cell>
        </row>
        <row r="191">
          <cell r="A191">
            <v>133520</v>
          </cell>
          <cell r="B191" t="str">
            <v>Para responsabilidades</v>
          </cell>
        </row>
        <row r="192">
          <cell r="A192">
            <v>133525</v>
          </cell>
          <cell r="B192" t="str">
            <v>Para juicios ejecutivos</v>
          </cell>
        </row>
        <row r="193">
          <cell r="A193">
            <v>133530</v>
          </cell>
          <cell r="B193" t="str">
            <v>Para adquisición de acciones, cuotas o derechos sociales</v>
          </cell>
        </row>
        <row r="194">
          <cell r="A194">
            <v>133535</v>
          </cell>
          <cell r="B194" t="str">
            <v>En garantía</v>
          </cell>
        </row>
        <row r="195">
          <cell r="A195">
            <v>133595</v>
          </cell>
          <cell r="B195" t="str">
            <v>Otros</v>
          </cell>
        </row>
        <row r="196">
          <cell r="A196">
            <v>1340</v>
          </cell>
          <cell r="B196" t="str">
            <v>Promesas de compra venta</v>
          </cell>
          <cell r="C196">
            <v>115</v>
          </cell>
          <cell r="D196" t="str">
            <v>Otros deudores y deudores varios</v>
          </cell>
        </row>
        <row r="197">
          <cell r="A197">
            <v>134005</v>
          </cell>
          <cell r="B197" t="str">
            <v>De bienes raíces</v>
          </cell>
        </row>
        <row r="198">
          <cell r="A198">
            <v>134010</v>
          </cell>
          <cell r="B198" t="str">
            <v>De maquinaria y equipo</v>
          </cell>
        </row>
        <row r="199">
          <cell r="A199">
            <v>134015</v>
          </cell>
          <cell r="B199" t="str">
            <v>De flota y equipo de transporte</v>
          </cell>
        </row>
        <row r="200">
          <cell r="A200">
            <v>134020</v>
          </cell>
          <cell r="B200" t="str">
            <v>De flota y equipo aéreo</v>
          </cell>
        </row>
        <row r="201">
          <cell r="A201">
            <v>134025</v>
          </cell>
          <cell r="B201" t="str">
            <v>De flota y equipo férreo</v>
          </cell>
        </row>
        <row r="202">
          <cell r="A202">
            <v>134030</v>
          </cell>
          <cell r="B202" t="str">
            <v>De flota y equipo  fluvial y/o marítimo</v>
          </cell>
        </row>
        <row r="203">
          <cell r="A203">
            <v>134035</v>
          </cell>
          <cell r="B203" t="str">
            <v>De semovientes</v>
          </cell>
        </row>
        <row r="204">
          <cell r="A204">
            <v>134095</v>
          </cell>
          <cell r="B204" t="str">
            <v>De otros bienes</v>
          </cell>
        </row>
        <row r="205">
          <cell r="A205">
            <v>1345</v>
          </cell>
          <cell r="B205" t="str">
            <v>Ingresos por cobrar</v>
          </cell>
          <cell r="C205">
            <v>115</v>
          </cell>
          <cell r="D205" t="str">
            <v>Otros deudores y deudores varios</v>
          </cell>
        </row>
        <row r="206">
          <cell r="A206">
            <v>134505</v>
          </cell>
          <cell r="B206" t="str">
            <v>Dividendos y/o participaciones</v>
          </cell>
        </row>
        <row r="207">
          <cell r="A207">
            <v>134510</v>
          </cell>
          <cell r="B207" t="str">
            <v>Intereses</v>
          </cell>
        </row>
        <row r="208">
          <cell r="A208">
            <v>134515</v>
          </cell>
          <cell r="B208" t="str">
            <v>Comisiones</v>
          </cell>
        </row>
        <row r="209">
          <cell r="A209">
            <v>134520</v>
          </cell>
          <cell r="B209" t="str">
            <v>Honorarios</v>
          </cell>
        </row>
        <row r="210">
          <cell r="A210">
            <v>134525</v>
          </cell>
          <cell r="B210" t="str">
            <v>Servicios</v>
          </cell>
        </row>
        <row r="211">
          <cell r="A211">
            <v>134530</v>
          </cell>
          <cell r="B211" t="str">
            <v>Arrendamientos</v>
          </cell>
        </row>
        <row r="212">
          <cell r="A212">
            <v>134535</v>
          </cell>
          <cell r="B212" t="str">
            <v>CERT por cobrar</v>
          </cell>
        </row>
        <row r="213">
          <cell r="A213">
            <v>134595</v>
          </cell>
          <cell r="B213" t="str">
            <v>Otros</v>
          </cell>
        </row>
        <row r="214">
          <cell r="A214">
            <v>1350</v>
          </cell>
          <cell r="B214" t="str">
            <v>Retención sobre contratos</v>
          </cell>
          <cell r="C214">
            <v>115</v>
          </cell>
          <cell r="D214" t="str">
            <v>Otros deudores y deudores varios</v>
          </cell>
        </row>
        <row r="215">
          <cell r="A215">
            <v>135005</v>
          </cell>
          <cell r="B215" t="str">
            <v>De construcción</v>
          </cell>
        </row>
        <row r="216">
          <cell r="A216">
            <v>135010</v>
          </cell>
          <cell r="B216" t="str">
            <v>De prestación de servicios</v>
          </cell>
        </row>
        <row r="217">
          <cell r="A217">
            <v>135095</v>
          </cell>
          <cell r="B217" t="str">
            <v>Otros</v>
          </cell>
        </row>
        <row r="218">
          <cell r="A218">
            <v>1355</v>
          </cell>
          <cell r="B218" t="str">
            <v>Anticipo de impuestos y contribuciones o saldos a favor</v>
          </cell>
          <cell r="C218">
            <v>115</v>
          </cell>
          <cell r="D218" t="str">
            <v>Otros deudores y deudores varios</v>
          </cell>
        </row>
        <row r="219">
          <cell r="A219">
            <v>135505</v>
          </cell>
          <cell r="B219" t="str">
            <v>Anticipo de impuestos de renta y complementarios</v>
          </cell>
        </row>
        <row r="220">
          <cell r="A220">
            <v>135510</v>
          </cell>
          <cell r="B220" t="str">
            <v>Anticipo de impuestos de industria y comercio</v>
          </cell>
        </row>
        <row r="221">
          <cell r="A221">
            <v>135515</v>
          </cell>
          <cell r="B221" t="str">
            <v>Retención en la fuente</v>
          </cell>
        </row>
        <row r="222">
          <cell r="A222">
            <v>135517</v>
          </cell>
          <cell r="B222" t="str">
            <v>Impuesto a las ventas retenido</v>
          </cell>
        </row>
        <row r="223">
          <cell r="A223">
            <v>135518</v>
          </cell>
          <cell r="B223" t="str">
            <v>Impuesto de industria y comercio retenido</v>
          </cell>
        </row>
        <row r="224">
          <cell r="A224">
            <v>135520</v>
          </cell>
          <cell r="B224" t="str">
            <v>Sobrantes en liquidación privada de impuestos</v>
          </cell>
        </row>
        <row r="225">
          <cell r="A225">
            <v>135525</v>
          </cell>
          <cell r="B225" t="str">
            <v>Contribuciones</v>
          </cell>
        </row>
        <row r="226">
          <cell r="A226">
            <v>135530</v>
          </cell>
          <cell r="B226" t="str">
            <v>Impuestos descontables</v>
          </cell>
        </row>
        <row r="227">
          <cell r="A227">
            <v>135595</v>
          </cell>
          <cell r="B227" t="str">
            <v>Otros</v>
          </cell>
        </row>
        <row r="228">
          <cell r="A228">
            <v>1360</v>
          </cell>
          <cell r="B228" t="str">
            <v>Reclamaciones</v>
          </cell>
          <cell r="C228">
            <v>115</v>
          </cell>
          <cell r="D228" t="str">
            <v>Otros deudores y deudores varios</v>
          </cell>
        </row>
        <row r="229">
          <cell r="A229">
            <v>136005</v>
          </cell>
          <cell r="B229" t="str">
            <v>A compañías aseguradoras</v>
          </cell>
        </row>
        <row r="230">
          <cell r="A230">
            <v>136010</v>
          </cell>
          <cell r="B230" t="str">
            <v>A transportadores</v>
          </cell>
        </row>
        <row r="231">
          <cell r="A231">
            <v>136015</v>
          </cell>
          <cell r="B231" t="str">
            <v>Por tiquetes aéreos</v>
          </cell>
        </row>
        <row r="232">
          <cell r="A232">
            <v>136095</v>
          </cell>
          <cell r="B232" t="str">
            <v>Otras</v>
          </cell>
        </row>
        <row r="233">
          <cell r="A233">
            <v>1365</v>
          </cell>
          <cell r="B233" t="str">
            <v>Cuentas por cobrar a trabajadores</v>
          </cell>
          <cell r="C233">
            <v>115</v>
          </cell>
          <cell r="D233" t="str">
            <v>Otros deudores y deudores varios</v>
          </cell>
        </row>
        <row r="234">
          <cell r="A234">
            <v>136505</v>
          </cell>
          <cell r="B234" t="str">
            <v>Vivienda</v>
          </cell>
        </row>
        <row r="235">
          <cell r="A235">
            <v>136510</v>
          </cell>
          <cell r="B235" t="str">
            <v>Vehículos</v>
          </cell>
        </row>
        <row r="236">
          <cell r="A236">
            <v>136515</v>
          </cell>
          <cell r="B236" t="str">
            <v>Educación</v>
          </cell>
        </row>
        <row r="237">
          <cell r="A237">
            <v>136520</v>
          </cell>
          <cell r="B237" t="str">
            <v>Médicos, odontológicos y similares</v>
          </cell>
        </row>
        <row r="238">
          <cell r="A238">
            <v>136525</v>
          </cell>
          <cell r="B238" t="str">
            <v>Calamidad doméstica</v>
          </cell>
        </row>
        <row r="239">
          <cell r="A239">
            <v>136530</v>
          </cell>
          <cell r="B239" t="str">
            <v>Responsabilidades</v>
          </cell>
        </row>
        <row r="240">
          <cell r="A240">
            <v>136595</v>
          </cell>
          <cell r="B240" t="str">
            <v>Otros</v>
          </cell>
        </row>
        <row r="241">
          <cell r="A241">
            <v>1370</v>
          </cell>
          <cell r="B241" t="str">
            <v xml:space="preserve">Préstamos a particulares  </v>
          </cell>
          <cell r="C241">
            <v>115</v>
          </cell>
          <cell r="D241" t="str">
            <v>Otros deudores y deudores varios</v>
          </cell>
        </row>
        <row r="242">
          <cell r="A242">
            <v>137005</v>
          </cell>
          <cell r="B242" t="str">
            <v>Con garantía real</v>
          </cell>
        </row>
        <row r="243">
          <cell r="A243">
            <v>137010</v>
          </cell>
          <cell r="B243" t="str">
            <v>Con garantía personal</v>
          </cell>
        </row>
        <row r="244">
          <cell r="A244">
            <v>1380</v>
          </cell>
          <cell r="B244" t="str">
            <v>Deudores varios</v>
          </cell>
          <cell r="C244">
            <v>115</v>
          </cell>
          <cell r="D244" t="str">
            <v>Otros deudores y deudores varios</v>
          </cell>
        </row>
        <row r="245">
          <cell r="A245">
            <v>138005</v>
          </cell>
          <cell r="B245" t="str">
            <v>Depositarios</v>
          </cell>
        </row>
        <row r="246">
          <cell r="A246">
            <v>138010</v>
          </cell>
          <cell r="B246" t="str">
            <v>Comisionistas de bolsas</v>
          </cell>
        </row>
        <row r="247">
          <cell r="A247">
            <v>138015</v>
          </cell>
          <cell r="B247" t="str">
            <v>Fondo de inversión</v>
          </cell>
        </row>
        <row r="248">
          <cell r="A248">
            <v>138020</v>
          </cell>
          <cell r="B248" t="str">
            <v>Cuentas por cobrar de terceros</v>
          </cell>
        </row>
        <row r="249">
          <cell r="A249">
            <v>138025</v>
          </cell>
          <cell r="B249" t="str">
            <v>Pagos por cuenta de terceros</v>
          </cell>
        </row>
        <row r="250">
          <cell r="A250">
            <v>138030</v>
          </cell>
          <cell r="B250" t="str">
            <v>Fondos de inversión social</v>
          </cell>
        </row>
        <row r="251">
          <cell r="A251">
            <v>138095</v>
          </cell>
          <cell r="B251" t="str">
            <v>Otros</v>
          </cell>
        </row>
        <row r="252">
          <cell r="A252">
            <v>1385</v>
          </cell>
          <cell r="B252" t="str">
            <v>Derechos de recompra de cartera negociada</v>
          </cell>
          <cell r="C252">
            <v>115</v>
          </cell>
          <cell r="D252" t="str">
            <v>Otros deudores y deudores varios</v>
          </cell>
        </row>
        <row r="253">
          <cell r="A253" t="str">
            <v>138501 a 138598</v>
          </cell>
        </row>
        <row r="254">
          <cell r="A254">
            <v>1390</v>
          </cell>
          <cell r="B254" t="str">
            <v>Deudas de difícil cobro</v>
          </cell>
          <cell r="C254">
            <v>115</v>
          </cell>
          <cell r="D254" t="str">
            <v>Otros deudores y deudores varios</v>
          </cell>
        </row>
        <row r="255">
          <cell r="A255" t="str">
            <v>139001 a 139098</v>
          </cell>
        </row>
        <row r="256">
          <cell r="A256">
            <v>1399</v>
          </cell>
          <cell r="B256" t="str">
            <v>Provisiones</v>
          </cell>
          <cell r="C256">
            <v>116</v>
          </cell>
          <cell r="D256" t="str">
            <v>Provisión deudas de difícil cobro</v>
          </cell>
        </row>
        <row r="257">
          <cell r="A257">
            <v>139905</v>
          </cell>
          <cell r="B257" t="str">
            <v>Clientes</v>
          </cell>
          <cell r="C257">
            <v>116</v>
          </cell>
          <cell r="D257" t="str">
            <v>Provisión deudas de difícil cobro</v>
          </cell>
        </row>
        <row r="258">
          <cell r="A258">
            <v>139910</v>
          </cell>
          <cell r="B258" t="str">
            <v>Cuentas corrientes comerciales</v>
          </cell>
          <cell r="C258">
            <v>118</v>
          </cell>
          <cell r="D258" t="str">
            <v>Otras provisiones</v>
          </cell>
        </row>
        <row r="259">
          <cell r="A259">
            <v>139915</v>
          </cell>
          <cell r="B259" t="str">
            <v>Cuentas por cobrar a casa matriz</v>
          </cell>
          <cell r="C259">
            <v>118</v>
          </cell>
          <cell r="D259" t="str">
            <v>Otras provisiones</v>
          </cell>
        </row>
        <row r="260">
          <cell r="A260">
            <v>139920</v>
          </cell>
          <cell r="B260" t="str">
            <v>Cuentas por cobrar a vinculados económicos</v>
          </cell>
          <cell r="C260">
            <v>118</v>
          </cell>
          <cell r="D260" t="str">
            <v>Otras provisiones</v>
          </cell>
        </row>
        <row r="261">
          <cell r="A261">
            <v>139925</v>
          </cell>
          <cell r="B261" t="str">
            <v>Cuentas por cobrar a socios y accionistas</v>
          </cell>
          <cell r="C261">
            <v>118</v>
          </cell>
          <cell r="D261" t="str">
            <v>Otras provisiones</v>
          </cell>
        </row>
        <row r="262">
          <cell r="A262">
            <v>139930</v>
          </cell>
          <cell r="B262" t="str">
            <v>Anticipos y avances</v>
          </cell>
          <cell r="C262">
            <v>118</v>
          </cell>
          <cell r="D262" t="str">
            <v>Otras provisiones</v>
          </cell>
        </row>
        <row r="263">
          <cell r="A263">
            <v>139932</v>
          </cell>
          <cell r="B263" t="str">
            <v>Cuentas de operación conjunta</v>
          </cell>
          <cell r="C263">
            <v>118</v>
          </cell>
          <cell r="D263" t="str">
            <v>Otras provisiones</v>
          </cell>
        </row>
        <row r="264">
          <cell r="A264">
            <v>139935</v>
          </cell>
          <cell r="B264" t="str">
            <v>Depósitos</v>
          </cell>
          <cell r="C264">
            <v>118</v>
          </cell>
          <cell r="D264" t="str">
            <v>Otras provisiones</v>
          </cell>
        </row>
        <row r="265">
          <cell r="A265">
            <v>139940</v>
          </cell>
          <cell r="B265" t="str">
            <v>Promesas de compraventa</v>
          </cell>
          <cell r="C265">
            <v>118</v>
          </cell>
          <cell r="D265" t="str">
            <v>Otras provisiones</v>
          </cell>
        </row>
        <row r="266">
          <cell r="A266">
            <v>139945</v>
          </cell>
          <cell r="B266" t="str">
            <v>Ingresos por cobrar</v>
          </cell>
          <cell r="C266">
            <v>118</v>
          </cell>
          <cell r="D266" t="str">
            <v>Otras provisiones</v>
          </cell>
        </row>
        <row r="267">
          <cell r="A267">
            <v>139950</v>
          </cell>
          <cell r="B267" t="str">
            <v>Retención sobre contratos</v>
          </cell>
          <cell r="C267">
            <v>118</v>
          </cell>
          <cell r="D267" t="str">
            <v>Otras provisiones</v>
          </cell>
        </row>
        <row r="268">
          <cell r="A268">
            <v>139955</v>
          </cell>
          <cell r="B268" t="str">
            <v>Reclamaciones</v>
          </cell>
          <cell r="C268">
            <v>118</v>
          </cell>
          <cell r="D268" t="str">
            <v>Otras provisiones</v>
          </cell>
        </row>
        <row r="269">
          <cell r="A269">
            <v>139960</v>
          </cell>
          <cell r="B269" t="str">
            <v>Cuentas por cobrar a trabajadores</v>
          </cell>
          <cell r="C269">
            <v>118</v>
          </cell>
          <cell r="D269" t="str">
            <v>Otras provisiones</v>
          </cell>
        </row>
        <row r="270">
          <cell r="A270">
            <v>139965</v>
          </cell>
          <cell r="B270" t="str">
            <v>Préstamos a particulares</v>
          </cell>
          <cell r="C270">
            <v>118</v>
          </cell>
          <cell r="D270" t="str">
            <v>Otras provisiones</v>
          </cell>
        </row>
        <row r="271">
          <cell r="A271">
            <v>139975</v>
          </cell>
          <cell r="B271" t="str">
            <v>Deudores varios</v>
          </cell>
          <cell r="C271">
            <v>118</v>
          </cell>
          <cell r="D271" t="str">
            <v>Otras provisiones</v>
          </cell>
        </row>
        <row r="272">
          <cell r="A272">
            <v>139980</v>
          </cell>
          <cell r="B272" t="str">
            <v>Derechos de recompra de cartera negociada</v>
          </cell>
          <cell r="C272">
            <v>118</v>
          </cell>
          <cell r="D272" t="str">
            <v>Otras provisiones</v>
          </cell>
        </row>
        <row r="273">
          <cell r="A273">
            <v>14</v>
          </cell>
          <cell r="B273" t="str">
            <v>Inventarios</v>
          </cell>
        </row>
        <row r="274">
          <cell r="A274">
            <v>1405</v>
          </cell>
          <cell r="B274" t="str">
            <v>Materias primas</v>
          </cell>
          <cell r="C274">
            <v>121</v>
          </cell>
          <cell r="D274" t="str">
            <v>Materias primas</v>
          </cell>
        </row>
        <row r="275">
          <cell r="A275" t="str">
            <v>140501 a 140598</v>
          </cell>
        </row>
        <row r="276">
          <cell r="A276">
            <v>140599</v>
          </cell>
          <cell r="B276" t="str">
            <v>Ajustes por inflación**</v>
          </cell>
          <cell r="C276">
            <v>121</v>
          </cell>
          <cell r="D276" t="str">
            <v>Materias primas</v>
          </cell>
        </row>
        <row r="277">
          <cell r="A277">
            <v>1410</v>
          </cell>
          <cell r="B277" t="str">
            <v>Productos en proceso</v>
          </cell>
          <cell r="C277">
            <v>122</v>
          </cell>
          <cell r="D277" t="str">
            <v>Productos en proceso de producción</v>
          </cell>
        </row>
        <row r="278">
          <cell r="A278" t="str">
            <v>141001 a 141098</v>
          </cell>
        </row>
        <row r="279">
          <cell r="A279">
            <v>141099</v>
          </cell>
          <cell r="B279" t="str">
            <v>Ajustes por inflación**</v>
          </cell>
          <cell r="C279">
            <v>122</v>
          </cell>
          <cell r="D279" t="str">
            <v>Productos en proceso de producción</v>
          </cell>
        </row>
        <row r="280">
          <cell r="A280">
            <v>1415</v>
          </cell>
          <cell r="B280" t="str">
            <v>Obras de construcción en curso</v>
          </cell>
          <cell r="C280">
            <v>123</v>
          </cell>
          <cell r="D280" t="str">
            <v>Obras de construcción en curso, urbanismo y contratos en ejecución.</v>
          </cell>
        </row>
        <row r="281">
          <cell r="A281" t="str">
            <v>141501 a 141598</v>
          </cell>
        </row>
        <row r="282">
          <cell r="A282">
            <v>141599</v>
          </cell>
          <cell r="B282" t="str">
            <v>Ajustes por inflación**</v>
          </cell>
          <cell r="C282">
            <v>123</v>
          </cell>
          <cell r="D282" t="str">
            <v>Obras de construcción en curso, urbanismo y contratos en ejecución.</v>
          </cell>
        </row>
        <row r="283">
          <cell r="A283">
            <v>1417</v>
          </cell>
          <cell r="B283" t="str">
            <v>Obras de urbanismo</v>
          </cell>
          <cell r="C283">
            <v>123</v>
          </cell>
          <cell r="D283" t="str">
            <v>Obras de construcción en curso, urbanismo y contratos en ejecución.</v>
          </cell>
        </row>
        <row r="284">
          <cell r="A284" t="str">
            <v>141701 a 141798</v>
          </cell>
        </row>
        <row r="285">
          <cell r="A285">
            <v>141799</v>
          </cell>
          <cell r="B285" t="str">
            <v>Ajustes por inflación**</v>
          </cell>
          <cell r="C285">
            <v>123</v>
          </cell>
          <cell r="D285" t="str">
            <v>Obras de construcción en curso, urbanismo y contratos en ejecución.</v>
          </cell>
        </row>
        <row r="286">
          <cell r="A286">
            <v>1420</v>
          </cell>
          <cell r="B286" t="str">
            <v>Contratos en ejecución</v>
          </cell>
          <cell r="C286">
            <v>123</v>
          </cell>
          <cell r="D286" t="str">
            <v>Obras de construcción en curso, urbanismo y contratos en ejecución.</v>
          </cell>
        </row>
        <row r="287">
          <cell r="A287" t="str">
            <v>142001 a 142098</v>
          </cell>
        </row>
        <row r="288">
          <cell r="A288">
            <v>142099</v>
          </cell>
          <cell r="B288" t="str">
            <v>Ajustes por inflación**</v>
          </cell>
          <cell r="C288">
            <v>123</v>
          </cell>
          <cell r="D288" t="str">
            <v>Obras de construcción en curso, urbanismo y contratos en ejecución.</v>
          </cell>
        </row>
        <row r="289">
          <cell r="A289">
            <v>1425</v>
          </cell>
          <cell r="B289" t="str">
            <v>Cultivos en desarrollo</v>
          </cell>
          <cell r="C289">
            <v>124</v>
          </cell>
          <cell r="D289" t="str">
            <v>Cultivos en desarrollo y plantaciones agrícolas</v>
          </cell>
        </row>
        <row r="290">
          <cell r="A290" t="str">
            <v>142501 a 142598</v>
          </cell>
        </row>
        <row r="291">
          <cell r="A291">
            <v>142599</v>
          </cell>
          <cell r="B291" t="str">
            <v>Ajustes por inflación**</v>
          </cell>
          <cell r="C291">
            <v>124</v>
          </cell>
          <cell r="D291" t="str">
            <v>Cultivos en desarrollo y plantaciones agrícolas</v>
          </cell>
        </row>
        <row r="292">
          <cell r="A292">
            <v>1428</v>
          </cell>
          <cell r="B292" t="str">
            <v>Plantaciones agrícolas</v>
          </cell>
          <cell r="C292">
            <v>125</v>
          </cell>
          <cell r="D292" t="str">
            <v>Productos terminados</v>
          </cell>
        </row>
        <row r="293">
          <cell r="A293" t="str">
            <v>142801 a 142898</v>
          </cell>
        </row>
        <row r="294">
          <cell r="A294">
            <v>142899</v>
          </cell>
          <cell r="B294" t="str">
            <v>Ajustes por inflación**</v>
          </cell>
          <cell r="C294">
            <v>125</v>
          </cell>
          <cell r="D294" t="str">
            <v>Productos terminados</v>
          </cell>
        </row>
        <row r="295">
          <cell r="A295">
            <v>1430</v>
          </cell>
          <cell r="B295" t="str">
            <v>Productos terminados</v>
          </cell>
          <cell r="C295">
            <v>126</v>
          </cell>
          <cell r="D295" t="str">
            <v>Mercancias no fabricadas por la empresa</v>
          </cell>
        </row>
        <row r="296">
          <cell r="A296">
            <v>143005</v>
          </cell>
          <cell r="B296" t="str">
            <v>Productos manufacturados</v>
          </cell>
        </row>
        <row r="297">
          <cell r="A297">
            <v>143010</v>
          </cell>
          <cell r="B297" t="str">
            <v>Productos extraídos y/o procesados</v>
          </cell>
        </row>
        <row r="298">
          <cell r="A298">
            <v>143015</v>
          </cell>
          <cell r="B298" t="str">
            <v>Productos agrícolas y forestales</v>
          </cell>
        </row>
        <row r="299">
          <cell r="A299">
            <v>143020</v>
          </cell>
          <cell r="B299" t="str">
            <v>Subproductos</v>
          </cell>
        </row>
        <row r="300">
          <cell r="A300">
            <v>143025</v>
          </cell>
          <cell r="B300" t="str">
            <v>Productos de pesca</v>
          </cell>
        </row>
        <row r="301">
          <cell r="A301">
            <v>143099</v>
          </cell>
          <cell r="B301" t="str">
            <v>Ajustes por inflación**</v>
          </cell>
        </row>
        <row r="302">
          <cell r="A302">
            <v>1435</v>
          </cell>
          <cell r="B302" t="str">
            <v>Mercancías no fabricadas por la empresa</v>
          </cell>
          <cell r="C302">
            <v>126</v>
          </cell>
          <cell r="D302" t="str">
            <v>Mercancias no fabricadas por la empresa</v>
          </cell>
        </row>
        <row r="303">
          <cell r="A303" t="str">
            <v>143501 a 143598</v>
          </cell>
        </row>
        <row r="304">
          <cell r="A304">
            <v>143599</v>
          </cell>
          <cell r="B304" t="str">
            <v>Ajustes por inflación**</v>
          </cell>
        </row>
        <row r="305">
          <cell r="A305">
            <v>1440</v>
          </cell>
          <cell r="B305" t="str">
            <v>Bienes raíces para la venta</v>
          </cell>
          <cell r="C305">
            <v>126</v>
          </cell>
          <cell r="D305" t="str">
            <v>Mercancias no fabricadas por la empresa</v>
          </cell>
        </row>
        <row r="306">
          <cell r="A306" t="str">
            <v>144001 a 144098</v>
          </cell>
        </row>
        <row r="307">
          <cell r="A307">
            <v>144099</v>
          </cell>
          <cell r="B307" t="str">
            <v>Ajustes por inflación**</v>
          </cell>
        </row>
        <row r="308">
          <cell r="A308">
            <v>1445</v>
          </cell>
          <cell r="B308" t="str">
            <v>Semovientes</v>
          </cell>
          <cell r="C308">
            <v>127</v>
          </cell>
          <cell r="D308" t="str">
            <v>Ganado de cria y leche.</v>
          </cell>
        </row>
        <row r="309">
          <cell r="A309" t="str">
            <v>144501 a 144598</v>
          </cell>
        </row>
        <row r="310">
          <cell r="A310">
            <v>144599</v>
          </cell>
          <cell r="B310" t="str">
            <v>Ajustes por inflación**</v>
          </cell>
        </row>
        <row r="311">
          <cell r="A311">
            <v>1450</v>
          </cell>
          <cell r="B311" t="str">
            <v>Terrenos</v>
          </cell>
          <cell r="C311">
            <v>129</v>
          </cell>
          <cell r="D311" t="str">
            <v>Terrenos y bienes raices para la venta</v>
          </cell>
        </row>
        <row r="312">
          <cell r="A312">
            <v>145005</v>
          </cell>
          <cell r="B312" t="str">
            <v>Por urbanizar</v>
          </cell>
        </row>
        <row r="313">
          <cell r="A313">
            <v>145010</v>
          </cell>
          <cell r="B313" t="str">
            <v>Urbanizados por construir</v>
          </cell>
        </row>
        <row r="314">
          <cell r="A314">
            <v>145099</v>
          </cell>
          <cell r="B314" t="str">
            <v>Ajustes por inflación**</v>
          </cell>
        </row>
        <row r="315">
          <cell r="A315">
            <v>1455</v>
          </cell>
          <cell r="B315" t="str">
            <v>Materiales, repuestos y accesorios</v>
          </cell>
          <cell r="C315">
            <v>130</v>
          </cell>
          <cell r="D315" t="str">
            <v>Materiales, repuestos, accesorios, envases y empaques.</v>
          </cell>
        </row>
        <row r="316">
          <cell r="A316" t="str">
            <v>145501 a 145598</v>
          </cell>
        </row>
        <row r="317">
          <cell r="A317">
            <v>145599</v>
          </cell>
          <cell r="B317" t="str">
            <v>Ajustes por inflación**</v>
          </cell>
        </row>
        <row r="318">
          <cell r="A318">
            <v>1460</v>
          </cell>
          <cell r="B318" t="str">
            <v>Envases y empaques</v>
          </cell>
          <cell r="C318">
            <v>130</v>
          </cell>
          <cell r="D318" t="str">
            <v>Materiales, repuestos, accesorios, envases y empaques.</v>
          </cell>
        </row>
        <row r="319">
          <cell r="A319" t="str">
            <v>146001 a 146098</v>
          </cell>
        </row>
        <row r="320">
          <cell r="A320">
            <v>146099</v>
          </cell>
          <cell r="B320" t="str">
            <v>Ajustes por inflación**</v>
          </cell>
        </row>
        <row r="321">
          <cell r="A321">
            <v>1465</v>
          </cell>
          <cell r="B321" t="str">
            <v>Inventarios en tránsito</v>
          </cell>
          <cell r="C321">
            <v>131</v>
          </cell>
          <cell r="D321" t="str">
            <v>Inventarios en transito.</v>
          </cell>
        </row>
        <row r="322">
          <cell r="A322" t="str">
            <v>146501 a 146598</v>
          </cell>
        </row>
        <row r="323">
          <cell r="A323">
            <v>146599</v>
          </cell>
          <cell r="B323" t="str">
            <v>Ajustes por inflación**</v>
          </cell>
        </row>
        <row r="324">
          <cell r="A324">
            <v>1499</v>
          </cell>
          <cell r="B324" t="str">
            <v>Provisiones</v>
          </cell>
          <cell r="C324">
            <v>132</v>
          </cell>
          <cell r="D324" t="str">
            <v>Provisión o disminución de inventarios.</v>
          </cell>
        </row>
        <row r="325">
          <cell r="A325">
            <v>149905</v>
          </cell>
          <cell r="B325" t="str">
            <v>Para obsolescencia</v>
          </cell>
        </row>
        <row r="326">
          <cell r="A326">
            <v>149910</v>
          </cell>
          <cell r="B326" t="str">
            <v>Para diferencia de inventario físico</v>
          </cell>
        </row>
        <row r="327">
          <cell r="A327">
            <v>149915</v>
          </cell>
          <cell r="B327" t="str">
            <v>Para pérdidas de inventarios</v>
          </cell>
        </row>
        <row r="328">
          <cell r="A328">
            <v>149920</v>
          </cell>
          <cell r="B328" t="str">
            <v>Lifo</v>
          </cell>
        </row>
        <row r="329">
          <cell r="A329">
            <v>15</v>
          </cell>
          <cell r="B329" t="str">
            <v>Propiedades, planta y equipo</v>
          </cell>
        </row>
        <row r="330">
          <cell r="A330">
            <v>1504</v>
          </cell>
          <cell r="B330" t="str">
            <v>Terrenos</v>
          </cell>
          <cell r="C330">
            <v>135</v>
          </cell>
          <cell r="D330" t="str">
            <v>Terrenos</v>
          </cell>
        </row>
        <row r="331">
          <cell r="A331">
            <v>150405</v>
          </cell>
          <cell r="B331" t="str">
            <v>Urbanos</v>
          </cell>
        </row>
        <row r="332">
          <cell r="A332">
            <v>150410</v>
          </cell>
          <cell r="B332" t="str">
            <v>Rurales</v>
          </cell>
        </row>
        <row r="333">
          <cell r="A333">
            <v>150499</v>
          </cell>
          <cell r="B333" t="str">
            <v>Ajustes por inflación</v>
          </cell>
        </row>
        <row r="334">
          <cell r="A334">
            <v>1506</v>
          </cell>
          <cell r="B334" t="str">
            <v>Materiales proyectos petroleros</v>
          </cell>
          <cell r="C334">
            <v>136</v>
          </cell>
          <cell r="D334" t="str">
            <v>Materiales proyectos petroleros</v>
          </cell>
        </row>
        <row r="335">
          <cell r="A335">
            <v>150605</v>
          </cell>
          <cell r="B335" t="str">
            <v>Tuberías y equipo</v>
          </cell>
        </row>
        <row r="336">
          <cell r="A336">
            <v>150610</v>
          </cell>
          <cell r="B336" t="str">
            <v>Costos de importación materiales</v>
          </cell>
        </row>
        <row r="337">
          <cell r="A337">
            <v>150615</v>
          </cell>
          <cell r="B337" t="str">
            <v>Proyectos de construcción</v>
          </cell>
        </row>
        <row r="338">
          <cell r="A338">
            <v>150699</v>
          </cell>
          <cell r="B338" t="str">
            <v>Ajustes por inflación</v>
          </cell>
        </row>
        <row r="339">
          <cell r="A339">
            <v>1508</v>
          </cell>
          <cell r="B339" t="str">
            <v>Construcciones en curso</v>
          </cell>
          <cell r="C339">
            <v>137</v>
          </cell>
          <cell r="D339" t="str">
            <v>Construcciones en curso</v>
          </cell>
        </row>
        <row r="340">
          <cell r="A340">
            <v>150805</v>
          </cell>
          <cell r="B340" t="str">
            <v>Construcciones y edificaciones</v>
          </cell>
        </row>
        <row r="341">
          <cell r="A341">
            <v>150810</v>
          </cell>
          <cell r="B341" t="str">
            <v>Acueductos, plantas y redes</v>
          </cell>
        </row>
        <row r="342">
          <cell r="A342">
            <v>150815</v>
          </cell>
          <cell r="B342" t="str">
            <v>Vías de comunicación</v>
          </cell>
        </row>
        <row r="343">
          <cell r="A343">
            <v>150820</v>
          </cell>
          <cell r="B343" t="str">
            <v>Pozos artesianos</v>
          </cell>
        </row>
        <row r="344">
          <cell r="A344">
            <v>150825</v>
          </cell>
          <cell r="B344" t="str">
            <v>Proyectos de exploración</v>
          </cell>
        </row>
        <row r="345">
          <cell r="A345">
            <v>150830</v>
          </cell>
          <cell r="B345" t="str">
            <v>Proyectos de desarrollo</v>
          </cell>
        </row>
        <row r="346">
          <cell r="A346">
            <v>150899</v>
          </cell>
          <cell r="B346" t="str">
            <v>Ajustes por inflación</v>
          </cell>
        </row>
        <row r="347">
          <cell r="A347">
            <v>1512</v>
          </cell>
          <cell r="B347" t="str">
            <v>Maquinaria y equipos en montaje</v>
          </cell>
          <cell r="C347">
            <v>138</v>
          </cell>
          <cell r="D347" t="str">
            <v>Maquinaria y equipos en montaje y/o propiedades, planta y equipo en transito.</v>
          </cell>
        </row>
        <row r="348">
          <cell r="A348">
            <v>151205</v>
          </cell>
          <cell r="B348" t="str">
            <v>Maquinaria y equipo</v>
          </cell>
        </row>
        <row r="349">
          <cell r="A349">
            <v>151210</v>
          </cell>
          <cell r="B349" t="str">
            <v>Equipo de oficina</v>
          </cell>
        </row>
        <row r="350">
          <cell r="A350">
            <v>151215</v>
          </cell>
          <cell r="B350" t="str">
            <v>Equipo de computación y comunicación</v>
          </cell>
        </row>
        <row r="351">
          <cell r="A351">
            <v>151220</v>
          </cell>
          <cell r="B351" t="str">
            <v>Equipo médico-científico</v>
          </cell>
        </row>
        <row r="352">
          <cell r="A352">
            <v>151225</v>
          </cell>
          <cell r="B352" t="str">
            <v>Equipo de hoteles y restaurantes</v>
          </cell>
        </row>
        <row r="353">
          <cell r="A353">
            <v>151230</v>
          </cell>
          <cell r="B353" t="str">
            <v>Flota y equipo de transporte</v>
          </cell>
        </row>
        <row r="354">
          <cell r="A354">
            <v>151235</v>
          </cell>
          <cell r="B354" t="str">
            <v>Flota y equipo fluvial y/o marítimo</v>
          </cell>
        </row>
        <row r="355">
          <cell r="A355">
            <v>151240</v>
          </cell>
          <cell r="B355" t="str">
            <v>Flota y equipo aéreo</v>
          </cell>
        </row>
        <row r="356">
          <cell r="A356">
            <v>151245</v>
          </cell>
          <cell r="B356" t="str">
            <v>Flota y equipo férreo</v>
          </cell>
        </row>
        <row r="357">
          <cell r="A357">
            <v>151250</v>
          </cell>
          <cell r="B357" t="str">
            <v>Plantas y redes</v>
          </cell>
        </row>
        <row r="358">
          <cell r="A358">
            <v>151299</v>
          </cell>
          <cell r="B358" t="str">
            <v>Ajustes por inflación</v>
          </cell>
        </row>
        <row r="359">
          <cell r="A359">
            <v>1516</v>
          </cell>
          <cell r="B359" t="str">
            <v>Construcciones y edificaciones</v>
          </cell>
          <cell r="C359">
            <v>139</v>
          </cell>
          <cell r="D359" t="str">
            <v>Construcciones y edificaciones.</v>
          </cell>
        </row>
        <row r="360">
          <cell r="A360">
            <v>151605</v>
          </cell>
          <cell r="B360" t="str">
            <v>Edificios</v>
          </cell>
        </row>
        <row r="361">
          <cell r="A361">
            <v>151610</v>
          </cell>
          <cell r="B361" t="str">
            <v>Oficinas</v>
          </cell>
        </row>
        <row r="362">
          <cell r="A362">
            <v>151615</v>
          </cell>
          <cell r="B362" t="str">
            <v>Almacenes</v>
          </cell>
        </row>
        <row r="363">
          <cell r="A363">
            <v>151620</v>
          </cell>
          <cell r="B363" t="str">
            <v>Fábricas y plantas industriales</v>
          </cell>
        </row>
        <row r="364">
          <cell r="A364">
            <v>151625</v>
          </cell>
          <cell r="B364" t="str">
            <v>Salas de exhibición y ventas</v>
          </cell>
        </row>
        <row r="365">
          <cell r="A365">
            <v>151630</v>
          </cell>
          <cell r="B365" t="str">
            <v>Cafetería y casinos</v>
          </cell>
        </row>
        <row r="366">
          <cell r="A366">
            <v>151635</v>
          </cell>
          <cell r="B366" t="str">
            <v>Silos</v>
          </cell>
        </row>
        <row r="367">
          <cell r="A367">
            <v>151640</v>
          </cell>
          <cell r="B367" t="str">
            <v>Invernaderos</v>
          </cell>
        </row>
        <row r="368">
          <cell r="A368">
            <v>151645</v>
          </cell>
          <cell r="B368" t="str">
            <v>Casetas y campamentos</v>
          </cell>
        </row>
        <row r="369">
          <cell r="A369">
            <v>151650</v>
          </cell>
          <cell r="B369" t="str">
            <v>Instalaciones agropecuarias</v>
          </cell>
        </row>
        <row r="370">
          <cell r="A370">
            <v>151655</v>
          </cell>
          <cell r="B370" t="str">
            <v>Viviendas para empleados y obreros</v>
          </cell>
        </row>
        <row r="371">
          <cell r="A371">
            <v>151660</v>
          </cell>
          <cell r="B371" t="str">
            <v>Terminal de buses y taxis</v>
          </cell>
        </row>
        <row r="372">
          <cell r="A372">
            <v>151663</v>
          </cell>
          <cell r="B372" t="str">
            <v>Terminal marítimo</v>
          </cell>
        </row>
        <row r="373">
          <cell r="A373">
            <v>151665</v>
          </cell>
          <cell r="B373" t="str">
            <v>Terminal férreo</v>
          </cell>
        </row>
        <row r="374">
          <cell r="A374">
            <v>151670</v>
          </cell>
          <cell r="B374" t="str">
            <v>Parqueaderos, garajes y depósitos</v>
          </cell>
        </row>
        <row r="375">
          <cell r="A375">
            <v>151675</v>
          </cell>
          <cell r="B375" t="str">
            <v>Hangares</v>
          </cell>
        </row>
        <row r="376">
          <cell r="A376">
            <v>151680</v>
          </cell>
          <cell r="B376" t="str">
            <v>Bodegas</v>
          </cell>
        </row>
        <row r="377">
          <cell r="A377">
            <v>151695</v>
          </cell>
          <cell r="B377" t="str">
            <v>Otros</v>
          </cell>
        </row>
        <row r="378">
          <cell r="A378">
            <v>151699</v>
          </cell>
          <cell r="B378" t="str">
            <v>Ajustes por inflación</v>
          </cell>
        </row>
        <row r="379">
          <cell r="A379">
            <v>1520</v>
          </cell>
          <cell r="B379" t="str">
            <v>Maquinaria y equipo</v>
          </cell>
          <cell r="C379">
            <v>141</v>
          </cell>
          <cell r="D379" t="str">
            <v>Maquinaria y equipo</v>
          </cell>
        </row>
        <row r="380">
          <cell r="A380" t="str">
            <v>152001 a 152098</v>
          </cell>
        </row>
        <row r="381">
          <cell r="A381">
            <v>152099</v>
          </cell>
          <cell r="B381" t="str">
            <v>Ajustes por inflación</v>
          </cell>
        </row>
        <row r="382">
          <cell r="A382">
            <v>1524</v>
          </cell>
          <cell r="B382" t="str">
            <v>Equipo de oficina</v>
          </cell>
          <cell r="C382">
            <v>143</v>
          </cell>
          <cell r="D382" t="str">
            <v>Equipo de Oficina</v>
          </cell>
        </row>
        <row r="383">
          <cell r="A383">
            <v>152405</v>
          </cell>
          <cell r="B383" t="str">
            <v>Muebles y enseres</v>
          </cell>
        </row>
        <row r="384">
          <cell r="A384">
            <v>152410</v>
          </cell>
          <cell r="B384" t="str">
            <v>Equipos</v>
          </cell>
        </row>
        <row r="385">
          <cell r="A385">
            <v>152495</v>
          </cell>
          <cell r="B385" t="str">
            <v>Otros</v>
          </cell>
        </row>
        <row r="386">
          <cell r="A386">
            <v>152499</v>
          </cell>
          <cell r="B386" t="str">
            <v>Ajustes por inflación</v>
          </cell>
        </row>
        <row r="387">
          <cell r="A387">
            <v>1528</v>
          </cell>
          <cell r="B387" t="str">
            <v>Equipo de computación y comunicación</v>
          </cell>
          <cell r="C387">
            <v>145</v>
          </cell>
          <cell r="D387" t="str">
            <v>Equipo de computación y comunicación.</v>
          </cell>
        </row>
        <row r="388">
          <cell r="A388">
            <v>152805</v>
          </cell>
          <cell r="B388" t="str">
            <v>Equipos de procesamiento de datos</v>
          </cell>
        </row>
        <row r="389">
          <cell r="A389">
            <v>152810</v>
          </cell>
          <cell r="B389" t="str">
            <v>Equipos de telecomunicaciones</v>
          </cell>
        </row>
        <row r="390">
          <cell r="A390">
            <v>152815</v>
          </cell>
          <cell r="B390" t="str">
            <v>Equipos de radio</v>
          </cell>
        </row>
        <row r="391">
          <cell r="A391">
            <v>152820</v>
          </cell>
          <cell r="B391" t="str">
            <v>Satélites y antenas</v>
          </cell>
        </row>
        <row r="392">
          <cell r="A392">
            <v>152825</v>
          </cell>
          <cell r="B392" t="str">
            <v>Líneas telefónicas</v>
          </cell>
        </row>
        <row r="393">
          <cell r="A393">
            <v>152895</v>
          </cell>
          <cell r="B393" t="str">
            <v>Otros</v>
          </cell>
        </row>
        <row r="394">
          <cell r="A394">
            <v>152899</v>
          </cell>
          <cell r="B394" t="str">
            <v>Ajustes por inflación</v>
          </cell>
        </row>
        <row r="395">
          <cell r="A395">
            <v>1532</v>
          </cell>
          <cell r="B395" t="str">
            <v>Equipo médico-científico</v>
          </cell>
          <cell r="C395">
            <v>147</v>
          </cell>
          <cell r="D395" t="str">
            <v>Equipo medico y cientifico</v>
          </cell>
        </row>
        <row r="396">
          <cell r="A396">
            <v>153205</v>
          </cell>
          <cell r="B396" t="str">
            <v>Médico</v>
          </cell>
        </row>
        <row r="397">
          <cell r="A397">
            <v>153210</v>
          </cell>
          <cell r="B397" t="str">
            <v>Odontológico</v>
          </cell>
        </row>
        <row r="398">
          <cell r="A398">
            <v>153215</v>
          </cell>
          <cell r="B398" t="str">
            <v>Laboratorio</v>
          </cell>
        </row>
        <row r="399">
          <cell r="A399">
            <v>153220</v>
          </cell>
          <cell r="B399" t="str">
            <v>Instrumental</v>
          </cell>
        </row>
        <row r="400">
          <cell r="A400">
            <v>153295</v>
          </cell>
          <cell r="B400" t="str">
            <v>Otros</v>
          </cell>
        </row>
        <row r="401">
          <cell r="A401">
            <v>153299</v>
          </cell>
          <cell r="B401" t="str">
            <v>Ajustes por inflación</v>
          </cell>
        </row>
        <row r="402">
          <cell r="A402">
            <v>1536</v>
          </cell>
          <cell r="B402" t="str">
            <v>Equipo de hoteles y restaurantes</v>
          </cell>
          <cell r="C402">
            <v>149</v>
          </cell>
          <cell r="D402" t="str">
            <v>Equipos de hoteles y restaurantes</v>
          </cell>
        </row>
        <row r="403">
          <cell r="A403">
            <v>153605</v>
          </cell>
          <cell r="B403" t="str">
            <v>De habitaciones</v>
          </cell>
        </row>
        <row r="404">
          <cell r="A404">
            <v>153610</v>
          </cell>
          <cell r="B404" t="str">
            <v>De comestibles y bebidas</v>
          </cell>
        </row>
        <row r="405">
          <cell r="A405">
            <v>153695</v>
          </cell>
          <cell r="B405" t="str">
            <v>Otros</v>
          </cell>
        </row>
        <row r="406">
          <cell r="A406">
            <v>153699</v>
          </cell>
          <cell r="B406" t="str">
            <v>Ajustes por inflación</v>
          </cell>
        </row>
        <row r="407">
          <cell r="A407">
            <v>1540</v>
          </cell>
          <cell r="B407" t="str">
            <v>Flota y equipo de transporte</v>
          </cell>
          <cell r="C407">
            <v>151</v>
          </cell>
          <cell r="D407" t="str">
            <v>Flota y equipo de transporte; fluvial y/o maritimo; aéreo y férreo.</v>
          </cell>
        </row>
        <row r="408">
          <cell r="A408">
            <v>154005</v>
          </cell>
          <cell r="B408" t="str">
            <v>Autos, camionetas y camperos</v>
          </cell>
        </row>
        <row r="409">
          <cell r="A409">
            <v>154008</v>
          </cell>
          <cell r="B409" t="str">
            <v>Camiones, volquetas y furgones</v>
          </cell>
        </row>
        <row r="410">
          <cell r="A410">
            <v>154010</v>
          </cell>
          <cell r="B410" t="str">
            <v>Tractomulas y remolques</v>
          </cell>
        </row>
        <row r="411">
          <cell r="A411">
            <v>154015</v>
          </cell>
          <cell r="B411" t="str">
            <v>Buses y busetas</v>
          </cell>
        </row>
        <row r="412">
          <cell r="A412">
            <v>154017</v>
          </cell>
          <cell r="B412" t="str">
            <v>Recolectores y contenedores</v>
          </cell>
        </row>
        <row r="413">
          <cell r="A413">
            <v>154020</v>
          </cell>
          <cell r="B413" t="str">
            <v>Montacargas</v>
          </cell>
        </row>
        <row r="414">
          <cell r="A414">
            <v>154025</v>
          </cell>
          <cell r="B414" t="str">
            <v>Palas y grúas</v>
          </cell>
        </row>
        <row r="415">
          <cell r="A415">
            <v>154030</v>
          </cell>
          <cell r="B415" t="str">
            <v>Motocicletas</v>
          </cell>
        </row>
        <row r="416">
          <cell r="A416">
            <v>154035</v>
          </cell>
          <cell r="B416" t="str">
            <v>Bicicletas</v>
          </cell>
        </row>
        <row r="417">
          <cell r="A417">
            <v>154040</v>
          </cell>
          <cell r="B417" t="str">
            <v>Estibas y carretas</v>
          </cell>
        </row>
        <row r="418">
          <cell r="A418">
            <v>154045</v>
          </cell>
          <cell r="B418" t="str">
            <v>Bandas transportadoras</v>
          </cell>
        </row>
        <row r="419">
          <cell r="A419">
            <v>154095</v>
          </cell>
          <cell r="B419" t="str">
            <v>Otros</v>
          </cell>
        </row>
        <row r="420">
          <cell r="A420">
            <v>154099</v>
          </cell>
          <cell r="B420" t="str">
            <v>Ajustes por inflación</v>
          </cell>
        </row>
        <row r="421">
          <cell r="A421">
            <v>1544</v>
          </cell>
          <cell r="B421" t="str">
            <v>Flota y equipo fluvial y/o marítimo</v>
          </cell>
          <cell r="C421">
            <v>151</v>
          </cell>
          <cell r="D421" t="str">
            <v>Flota y equipo de transporte; fluvial y/o maritimo; aéreo y férreo.</v>
          </cell>
        </row>
        <row r="422">
          <cell r="A422">
            <v>154405</v>
          </cell>
          <cell r="B422" t="str">
            <v>Buques</v>
          </cell>
        </row>
        <row r="423">
          <cell r="A423">
            <v>154410</v>
          </cell>
          <cell r="B423" t="str">
            <v>Lanchas</v>
          </cell>
        </row>
        <row r="424">
          <cell r="A424">
            <v>154415</v>
          </cell>
          <cell r="B424" t="str">
            <v>Remolcadoras</v>
          </cell>
        </row>
        <row r="425">
          <cell r="A425">
            <v>154420</v>
          </cell>
          <cell r="B425" t="str">
            <v>Botes</v>
          </cell>
        </row>
        <row r="426">
          <cell r="A426">
            <v>154425</v>
          </cell>
          <cell r="B426" t="str">
            <v>Boyas</v>
          </cell>
        </row>
        <row r="427">
          <cell r="A427">
            <v>154430</v>
          </cell>
          <cell r="B427" t="str">
            <v>Amarres</v>
          </cell>
        </row>
        <row r="428">
          <cell r="A428">
            <v>154435</v>
          </cell>
          <cell r="B428" t="str">
            <v>Contenedores y chasises</v>
          </cell>
        </row>
        <row r="429">
          <cell r="A429">
            <v>154440</v>
          </cell>
          <cell r="B429" t="str">
            <v>Gabarras</v>
          </cell>
        </row>
        <row r="430">
          <cell r="A430">
            <v>154495</v>
          </cell>
          <cell r="B430" t="str">
            <v>Otros</v>
          </cell>
        </row>
        <row r="431">
          <cell r="A431">
            <v>154499</v>
          </cell>
          <cell r="B431" t="str">
            <v>Ajustes por inflación</v>
          </cell>
        </row>
        <row r="432">
          <cell r="A432">
            <v>1548</v>
          </cell>
          <cell r="B432" t="str">
            <v>Flota y equipo aéreo</v>
          </cell>
          <cell r="C432">
            <v>151</v>
          </cell>
          <cell r="D432" t="str">
            <v>Flota y equipo de transporte; fluvial y/o maritimo; aéreo y férreo.</v>
          </cell>
        </row>
        <row r="433">
          <cell r="A433">
            <v>154805</v>
          </cell>
          <cell r="B433" t="str">
            <v>Aviones</v>
          </cell>
        </row>
        <row r="434">
          <cell r="A434">
            <v>154810</v>
          </cell>
          <cell r="B434" t="str">
            <v>Avionetas</v>
          </cell>
        </row>
        <row r="435">
          <cell r="A435">
            <v>154815</v>
          </cell>
          <cell r="B435" t="str">
            <v xml:space="preserve">Helicópteros </v>
          </cell>
        </row>
        <row r="436">
          <cell r="A436">
            <v>154820</v>
          </cell>
          <cell r="B436" t="str">
            <v>Turbinas y motores</v>
          </cell>
        </row>
        <row r="437">
          <cell r="A437">
            <v>154825</v>
          </cell>
          <cell r="B437" t="str">
            <v>Manuales de entrenamiento personal técnico</v>
          </cell>
        </row>
        <row r="438">
          <cell r="A438">
            <v>154830</v>
          </cell>
          <cell r="B438" t="str">
            <v>Equipos de vuelo</v>
          </cell>
        </row>
        <row r="439">
          <cell r="A439">
            <v>154895</v>
          </cell>
          <cell r="B439" t="str">
            <v>Otros</v>
          </cell>
        </row>
        <row r="440">
          <cell r="A440">
            <v>154899</v>
          </cell>
          <cell r="B440" t="str">
            <v>Ajustes por inflación</v>
          </cell>
        </row>
        <row r="441">
          <cell r="A441">
            <v>1552</v>
          </cell>
          <cell r="B441" t="str">
            <v>Flota y equipo férreo</v>
          </cell>
          <cell r="C441">
            <v>151</v>
          </cell>
          <cell r="D441" t="str">
            <v>Flota y equipo de transporte; fluvial y/o maritimo; aéreo y férreo.</v>
          </cell>
        </row>
        <row r="442">
          <cell r="A442">
            <v>155205</v>
          </cell>
          <cell r="B442" t="str">
            <v>Locomotoras</v>
          </cell>
        </row>
        <row r="443">
          <cell r="A443">
            <v>155210</v>
          </cell>
          <cell r="B443" t="str">
            <v>Vagones</v>
          </cell>
        </row>
        <row r="444">
          <cell r="A444">
            <v>155215</v>
          </cell>
          <cell r="B444" t="str">
            <v>Redes férreas</v>
          </cell>
        </row>
        <row r="445">
          <cell r="A445">
            <v>155295</v>
          </cell>
          <cell r="B445" t="str">
            <v>Otros</v>
          </cell>
        </row>
        <row r="446">
          <cell r="A446">
            <v>155299</v>
          </cell>
          <cell r="B446" t="str">
            <v>Ajustes por inflación</v>
          </cell>
        </row>
        <row r="447">
          <cell r="A447">
            <v>1556</v>
          </cell>
          <cell r="B447" t="str">
            <v>Acueductos, plantas y redes</v>
          </cell>
          <cell r="C447">
            <v>153</v>
          </cell>
          <cell r="D447" t="str">
            <v>Acueductos, plantas y redes</v>
          </cell>
        </row>
        <row r="448">
          <cell r="A448">
            <v>155605</v>
          </cell>
          <cell r="B448" t="str">
            <v>Instalaciones para agua y energía</v>
          </cell>
        </row>
        <row r="449">
          <cell r="A449">
            <v>155610</v>
          </cell>
          <cell r="B449" t="str">
            <v>Acueducto, acequias y canalizaciones</v>
          </cell>
        </row>
        <row r="450">
          <cell r="A450">
            <v>155615</v>
          </cell>
          <cell r="B450" t="str">
            <v>Plantas de generación hidráulica</v>
          </cell>
        </row>
        <row r="451">
          <cell r="A451">
            <v>155620</v>
          </cell>
          <cell r="B451" t="str">
            <v>Plantas de generación térmica</v>
          </cell>
        </row>
        <row r="452">
          <cell r="A452">
            <v>155625</v>
          </cell>
          <cell r="B452" t="str">
            <v>Plantas de generación a gas</v>
          </cell>
        </row>
        <row r="453">
          <cell r="A453">
            <v>155628</v>
          </cell>
          <cell r="B453" t="str">
            <v>Plantas de generación diesel, gasolina y petróleo</v>
          </cell>
        </row>
        <row r="454">
          <cell r="A454">
            <v>155630</v>
          </cell>
          <cell r="B454" t="str">
            <v>Plantas de distribución</v>
          </cell>
        </row>
        <row r="455">
          <cell r="A455">
            <v>155635</v>
          </cell>
          <cell r="B455" t="str">
            <v>Plantas de transmisión y subestaciones</v>
          </cell>
        </row>
        <row r="456">
          <cell r="A456">
            <v>155640</v>
          </cell>
          <cell r="B456" t="str">
            <v>Oleoductos</v>
          </cell>
        </row>
        <row r="457">
          <cell r="A457">
            <v>155645</v>
          </cell>
          <cell r="B457" t="str">
            <v>Gasoductos</v>
          </cell>
        </row>
        <row r="458">
          <cell r="A458">
            <v>155647</v>
          </cell>
          <cell r="B458" t="str">
            <v>Poliductos</v>
          </cell>
        </row>
        <row r="459">
          <cell r="A459">
            <v>155650</v>
          </cell>
          <cell r="B459" t="str">
            <v>Redes de distribución</v>
          </cell>
        </row>
        <row r="460">
          <cell r="A460">
            <v>155655</v>
          </cell>
          <cell r="B460" t="str">
            <v>Plantas de tratamiento</v>
          </cell>
        </row>
        <row r="461">
          <cell r="A461">
            <v>155660</v>
          </cell>
          <cell r="B461" t="str">
            <v>Redes de recolección de aguas negras</v>
          </cell>
        </row>
        <row r="462">
          <cell r="A462">
            <v>155665</v>
          </cell>
          <cell r="B462" t="str">
            <v>Instalaciones y equipo de bombeo</v>
          </cell>
        </row>
        <row r="463">
          <cell r="A463">
            <v>155670</v>
          </cell>
          <cell r="B463" t="str">
            <v>Redes de distribución de vapor</v>
          </cell>
        </row>
        <row r="464">
          <cell r="A464">
            <v>155675</v>
          </cell>
          <cell r="B464" t="str">
            <v>Redes de aire</v>
          </cell>
        </row>
        <row r="465">
          <cell r="A465">
            <v>155680</v>
          </cell>
          <cell r="B465" t="str">
            <v>Redes alimentación de gas</v>
          </cell>
        </row>
        <row r="466">
          <cell r="A466">
            <v>155682</v>
          </cell>
          <cell r="B466" t="str">
            <v>Redes externas de telefonía</v>
          </cell>
        </row>
        <row r="467">
          <cell r="A467">
            <v>155685</v>
          </cell>
          <cell r="B467" t="str">
            <v>Plantas deshidratadoras</v>
          </cell>
        </row>
        <row r="468">
          <cell r="A468">
            <v>155695</v>
          </cell>
          <cell r="B468" t="str">
            <v>Otros</v>
          </cell>
        </row>
        <row r="469">
          <cell r="A469">
            <v>155699</v>
          </cell>
          <cell r="B469" t="str">
            <v>Ajustes por inflación</v>
          </cell>
        </row>
        <row r="470">
          <cell r="A470">
            <v>1560</v>
          </cell>
          <cell r="B470" t="str">
            <v>Armamento de vigilancia</v>
          </cell>
          <cell r="C470">
            <v>164</v>
          </cell>
          <cell r="D470" t="str">
            <v>Otros activos fijos</v>
          </cell>
        </row>
        <row r="471">
          <cell r="A471" t="str">
            <v>156001 a 156098</v>
          </cell>
        </row>
        <row r="472">
          <cell r="A472">
            <v>156099</v>
          </cell>
          <cell r="B472" t="str">
            <v>Ajustes por inflación</v>
          </cell>
        </row>
        <row r="473">
          <cell r="A473">
            <v>1562</v>
          </cell>
          <cell r="B473" t="str">
            <v>Envases y empaques</v>
          </cell>
          <cell r="C473">
            <v>164</v>
          </cell>
          <cell r="D473" t="str">
            <v>Otros activos fijos</v>
          </cell>
        </row>
        <row r="474">
          <cell r="A474" t="str">
            <v>156201 a 156298</v>
          </cell>
        </row>
        <row r="475">
          <cell r="A475">
            <v>156299</v>
          </cell>
          <cell r="B475" t="str">
            <v>Ajustes por inflación</v>
          </cell>
        </row>
        <row r="476">
          <cell r="A476">
            <v>1564</v>
          </cell>
          <cell r="B476" t="str">
            <v>Plantaciones agrícolas y forestales</v>
          </cell>
          <cell r="C476">
            <v>155</v>
          </cell>
          <cell r="D476" t="str">
            <v>Plantaciones agrícolas y forestales</v>
          </cell>
        </row>
        <row r="477">
          <cell r="A477">
            <v>156405</v>
          </cell>
          <cell r="B477" t="str">
            <v>Cultivos en desarrollo</v>
          </cell>
        </row>
        <row r="478">
          <cell r="A478">
            <v>156410</v>
          </cell>
          <cell r="B478" t="str">
            <v>Cultivos amortizables</v>
          </cell>
        </row>
        <row r="479">
          <cell r="A479">
            <v>156499</v>
          </cell>
          <cell r="B479" t="str">
            <v>Ajustes por inflación</v>
          </cell>
        </row>
        <row r="480">
          <cell r="A480">
            <v>1568</v>
          </cell>
          <cell r="B480" t="str">
            <v>Vías de comunicación</v>
          </cell>
          <cell r="C480">
            <v>157</v>
          </cell>
          <cell r="D480" t="str">
            <v>Vías de comunicación</v>
          </cell>
        </row>
        <row r="481">
          <cell r="A481">
            <v>156805</v>
          </cell>
          <cell r="B481" t="str">
            <v>Pavimentación y patios</v>
          </cell>
        </row>
        <row r="482">
          <cell r="A482">
            <v>156810</v>
          </cell>
          <cell r="B482" t="str">
            <v>Vías</v>
          </cell>
        </row>
        <row r="483">
          <cell r="A483">
            <v>156815</v>
          </cell>
          <cell r="B483" t="str">
            <v>Puentes</v>
          </cell>
        </row>
        <row r="484">
          <cell r="A484">
            <v>156820</v>
          </cell>
          <cell r="B484" t="str">
            <v>Calles</v>
          </cell>
        </row>
        <row r="485">
          <cell r="A485">
            <v>156825</v>
          </cell>
          <cell r="B485" t="str">
            <v>Aeródromos</v>
          </cell>
        </row>
        <row r="486">
          <cell r="A486">
            <v>156895</v>
          </cell>
          <cell r="B486" t="str">
            <v>Otros</v>
          </cell>
        </row>
        <row r="487">
          <cell r="A487">
            <v>156899</v>
          </cell>
          <cell r="B487" t="str">
            <v>Ajustes por inflación</v>
          </cell>
        </row>
        <row r="488">
          <cell r="A488">
            <v>1572</v>
          </cell>
          <cell r="B488" t="str">
            <v>Minas y canteras</v>
          </cell>
          <cell r="C488">
            <v>159</v>
          </cell>
          <cell r="D488" t="str">
            <v>Minas, canteras, pozos artesianos y yacimientos.</v>
          </cell>
        </row>
        <row r="489">
          <cell r="A489">
            <v>157205</v>
          </cell>
          <cell r="B489" t="str">
            <v>Minas</v>
          </cell>
        </row>
        <row r="490">
          <cell r="A490">
            <v>157210</v>
          </cell>
          <cell r="B490" t="str">
            <v>Canteras</v>
          </cell>
        </row>
        <row r="491">
          <cell r="A491">
            <v>157299</v>
          </cell>
          <cell r="B491" t="str">
            <v>Ajustes por inflación</v>
          </cell>
        </row>
        <row r="492">
          <cell r="A492">
            <v>1576</v>
          </cell>
          <cell r="B492" t="str">
            <v>Pozos artesianos</v>
          </cell>
          <cell r="C492">
            <v>159</v>
          </cell>
          <cell r="D492" t="str">
            <v>Minas, canteras, pozos artesianos y yacimientos.</v>
          </cell>
        </row>
        <row r="493">
          <cell r="A493" t="str">
            <v>157601 a 157698</v>
          </cell>
        </row>
        <row r="494">
          <cell r="A494">
            <v>157699</v>
          </cell>
          <cell r="B494" t="str">
            <v>Ajustes por inflación</v>
          </cell>
        </row>
        <row r="495">
          <cell r="A495">
            <v>1580</v>
          </cell>
          <cell r="B495" t="str">
            <v>Yacimientos</v>
          </cell>
          <cell r="C495">
            <v>159</v>
          </cell>
          <cell r="D495" t="str">
            <v>Minas, canteras, pozos artesianos y yacimientos.</v>
          </cell>
        </row>
        <row r="496">
          <cell r="A496" t="str">
            <v>158001 a 158098</v>
          </cell>
        </row>
        <row r="497">
          <cell r="A497">
            <v>158099</v>
          </cell>
          <cell r="B497" t="str">
            <v>Ajustes por inflación</v>
          </cell>
        </row>
        <row r="498">
          <cell r="A498">
            <v>1584</v>
          </cell>
          <cell r="B498" t="str">
            <v>Semovientes</v>
          </cell>
          <cell r="C498">
            <v>164</v>
          </cell>
          <cell r="D498" t="str">
            <v>Otros activos fijos</v>
          </cell>
        </row>
        <row r="499">
          <cell r="A499" t="str">
            <v>158401 a 158498</v>
          </cell>
        </row>
        <row r="500">
          <cell r="A500">
            <v>158499</v>
          </cell>
          <cell r="B500" t="str">
            <v>Ajustes por inflación</v>
          </cell>
        </row>
        <row r="501">
          <cell r="A501">
            <v>1588</v>
          </cell>
          <cell r="B501" t="str">
            <v>Propiedades, planta y equipo en tránsito</v>
          </cell>
          <cell r="C501">
            <v>138</v>
          </cell>
          <cell r="D501" t="str">
            <v>Maquinaria y equipos en montaje y/o propiedades, planta y equipo en transito.</v>
          </cell>
        </row>
        <row r="502">
          <cell r="A502">
            <v>158805</v>
          </cell>
          <cell r="B502" t="str">
            <v>Maquinaria y equipo</v>
          </cell>
        </row>
        <row r="503">
          <cell r="A503">
            <v>158810</v>
          </cell>
          <cell r="B503" t="str">
            <v>Equipo de oficina</v>
          </cell>
        </row>
        <row r="504">
          <cell r="A504">
            <v>158815</v>
          </cell>
          <cell r="B504" t="str">
            <v>Equipo de computación y comunicación</v>
          </cell>
        </row>
        <row r="505">
          <cell r="A505">
            <v>158820</v>
          </cell>
          <cell r="B505" t="str">
            <v>Equipo médico-científico</v>
          </cell>
        </row>
        <row r="506">
          <cell r="A506">
            <v>158825</v>
          </cell>
          <cell r="B506" t="str">
            <v>Equipo de hoteles y restaurantes</v>
          </cell>
        </row>
        <row r="507">
          <cell r="A507">
            <v>158830</v>
          </cell>
          <cell r="B507" t="str">
            <v>Flota y equipo de transporte</v>
          </cell>
        </row>
        <row r="508">
          <cell r="A508">
            <v>158835</v>
          </cell>
          <cell r="B508" t="str">
            <v>Flota y equipo fluvial y/o marítimo</v>
          </cell>
        </row>
        <row r="509">
          <cell r="A509">
            <v>158840</v>
          </cell>
          <cell r="B509" t="str">
            <v>Flota y equipo aéreo</v>
          </cell>
        </row>
        <row r="510">
          <cell r="A510">
            <v>158845</v>
          </cell>
          <cell r="B510" t="str">
            <v>Flota y equipo férreo</v>
          </cell>
        </row>
        <row r="511">
          <cell r="A511">
            <v>158850</v>
          </cell>
          <cell r="B511" t="str">
            <v>Plantas y redes</v>
          </cell>
        </row>
        <row r="512">
          <cell r="A512">
            <v>158855</v>
          </cell>
          <cell r="B512" t="str">
            <v>Armamento de vigilancia</v>
          </cell>
        </row>
        <row r="513">
          <cell r="A513">
            <v>158860</v>
          </cell>
          <cell r="B513" t="str">
            <v>Semovientes</v>
          </cell>
        </row>
        <row r="514">
          <cell r="A514">
            <v>158865</v>
          </cell>
          <cell r="B514" t="str">
            <v>Envases y empaques</v>
          </cell>
        </row>
        <row r="515">
          <cell r="A515">
            <v>158899</v>
          </cell>
          <cell r="B515" t="str">
            <v>Ajustes por inflación</v>
          </cell>
        </row>
        <row r="516">
          <cell r="A516">
            <v>1592</v>
          </cell>
          <cell r="B516" t="str">
            <v>Depreciación acumulada</v>
          </cell>
        </row>
        <row r="517">
          <cell r="A517">
            <v>159205</v>
          </cell>
          <cell r="B517" t="str">
            <v>Construcciones y edificaciones</v>
          </cell>
          <cell r="C517">
            <v>140</v>
          </cell>
          <cell r="D517" t="str">
            <v>Depreciación acumulada de construcciones y edificaciones</v>
          </cell>
        </row>
        <row r="518">
          <cell r="A518">
            <v>159210</v>
          </cell>
          <cell r="B518" t="str">
            <v>Maquinaria y equipo</v>
          </cell>
          <cell r="C518">
            <v>142</v>
          </cell>
          <cell r="D518" t="str">
            <v>Depreciación acumulada de maquinaria y equipo</v>
          </cell>
        </row>
        <row r="519">
          <cell r="A519">
            <v>159215</v>
          </cell>
          <cell r="B519" t="str">
            <v>Equipo de oficina</v>
          </cell>
          <cell r="C519">
            <v>144</v>
          </cell>
          <cell r="D519" t="str">
            <v>Depreciación acumulada de equipo de oficina</v>
          </cell>
        </row>
        <row r="520">
          <cell r="A520">
            <v>159220</v>
          </cell>
          <cell r="B520" t="str">
            <v>Equipo de computación y comunicación</v>
          </cell>
          <cell r="C520">
            <v>146</v>
          </cell>
          <cell r="D520" t="str">
            <v>Depreciación acumulada de equipo de computación y comunicación.</v>
          </cell>
        </row>
        <row r="521">
          <cell r="A521">
            <v>159225</v>
          </cell>
          <cell r="B521" t="str">
            <v>Equipo médico-científico</v>
          </cell>
          <cell r="C521">
            <v>148</v>
          </cell>
          <cell r="D521" t="str">
            <v>Depreciación acumulada de equipo medico y cientifico.</v>
          </cell>
        </row>
        <row r="522">
          <cell r="A522">
            <v>159230</v>
          </cell>
          <cell r="B522" t="str">
            <v>Equipo de hoteles y restaurantes</v>
          </cell>
          <cell r="C522">
            <v>150</v>
          </cell>
          <cell r="D522" t="str">
            <v>Depreciación acumulada de equipos de hoteles y restaurantes</v>
          </cell>
        </row>
        <row r="523">
          <cell r="A523">
            <v>159235</v>
          </cell>
          <cell r="B523" t="str">
            <v>Flota y equipo de transporte</v>
          </cell>
          <cell r="C523">
            <v>152</v>
          </cell>
          <cell r="D523" t="str">
            <v>Depreciación acumulada de flota y equipo de transporte; fluvial y/o maritimo; aéreo y férreo.</v>
          </cell>
        </row>
        <row r="524">
          <cell r="A524">
            <v>159240</v>
          </cell>
          <cell r="B524" t="str">
            <v>Flota y equipo fluvial y/o marítimo</v>
          </cell>
          <cell r="C524">
            <v>152</v>
          </cell>
          <cell r="D524" t="str">
            <v>Depreciación acumulada de flota y equipo de transporte; fluvial y/o maritimo; aéreo y férreo.</v>
          </cell>
        </row>
        <row r="525">
          <cell r="A525">
            <v>159245</v>
          </cell>
          <cell r="B525" t="str">
            <v>Flota y equipo aéreo</v>
          </cell>
          <cell r="C525">
            <v>152</v>
          </cell>
          <cell r="D525" t="str">
            <v>Depreciación acumulada de flota y equipo de transporte; fluvial y/o maritimo; aéreo y férreo.</v>
          </cell>
        </row>
        <row r="526">
          <cell r="A526">
            <v>159250</v>
          </cell>
          <cell r="B526" t="str">
            <v>Flota y equipo férreo</v>
          </cell>
          <cell r="C526">
            <v>152</v>
          </cell>
          <cell r="D526" t="str">
            <v>Depreciación acumulada de flota y equipo de transporte; fluvial y/o maritimo; aéreo y férreo.</v>
          </cell>
        </row>
        <row r="527">
          <cell r="A527">
            <v>159255</v>
          </cell>
          <cell r="B527" t="str">
            <v>Acueductos, plantas y redes</v>
          </cell>
          <cell r="C527">
            <v>154</v>
          </cell>
          <cell r="D527" t="str">
            <v>Depreciación acumulada de acueductos, plantas y redes</v>
          </cell>
        </row>
        <row r="528">
          <cell r="A528">
            <v>159260</v>
          </cell>
          <cell r="B528" t="str">
            <v>Armamento de vigilancia</v>
          </cell>
          <cell r="C528">
            <v>164</v>
          </cell>
          <cell r="D528" t="str">
            <v>Otros activos fijos</v>
          </cell>
        </row>
        <row r="529">
          <cell r="A529">
            <v>159265</v>
          </cell>
          <cell r="B529" t="str">
            <v>Envases y empaques</v>
          </cell>
          <cell r="C529">
            <v>164</v>
          </cell>
          <cell r="D529" t="str">
            <v>Otros activos fijos</v>
          </cell>
        </row>
        <row r="530">
          <cell r="A530">
            <v>159299</v>
          </cell>
          <cell r="B530" t="str">
            <v>Ajustes por inflación</v>
          </cell>
        </row>
        <row r="531">
          <cell r="A531">
            <v>1596</v>
          </cell>
          <cell r="B531" t="str">
            <v>Depreciación diferida</v>
          </cell>
          <cell r="C531">
            <v>163</v>
          </cell>
          <cell r="D531" t="str">
            <v>Depreciación, amortización y/o agotamiento diferido</v>
          </cell>
        </row>
        <row r="532">
          <cell r="A532">
            <v>159605</v>
          </cell>
          <cell r="B532" t="str">
            <v>Exceso fiscal sobre la contable</v>
          </cell>
        </row>
        <row r="533">
          <cell r="A533">
            <v>159610</v>
          </cell>
          <cell r="B533" t="str">
            <v>Defecto fiscal sobre la contable (CR)</v>
          </cell>
        </row>
        <row r="534">
          <cell r="A534">
            <v>159699</v>
          </cell>
          <cell r="B534" t="str">
            <v>Ajustes por inflación</v>
          </cell>
        </row>
        <row r="535">
          <cell r="A535">
            <v>1597</v>
          </cell>
          <cell r="B535" t="str">
            <v>Amortización acumulada</v>
          </cell>
          <cell r="C535">
            <v>173</v>
          </cell>
          <cell r="D535" t="str">
            <v>Amortización acumulada de cargos diferidos</v>
          </cell>
        </row>
        <row r="536">
          <cell r="A536">
            <v>159705</v>
          </cell>
          <cell r="B536" t="str">
            <v>Plantaciones agrícolas y forestales</v>
          </cell>
        </row>
        <row r="537">
          <cell r="A537">
            <v>159710</v>
          </cell>
          <cell r="B537" t="str">
            <v>Vías de comunicación</v>
          </cell>
        </row>
        <row r="538">
          <cell r="A538">
            <v>159715</v>
          </cell>
          <cell r="B538" t="str">
            <v>Semovientes</v>
          </cell>
        </row>
        <row r="539">
          <cell r="A539">
            <v>159799</v>
          </cell>
          <cell r="B539" t="str">
            <v>Ajustes por inflación</v>
          </cell>
        </row>
        <row r="540">
          <cell r="A540">
            <v>1598</v>
          </cell>
          <cell r="B540" t="str">
            <v>Agotamiento acumulado</v>
          </cell>
          <cell r="C540">
            <v>160</v>
          </cell>
          <cell r="D540" t="str">
            <v>Agotamiento acumulado de minas, canteras, pozos artesianos y yacimientos</v>
          </cell>
        </row>
        <row r="541">
          <cell r="A541">
            <v>159805</v>
          </cell>
          <cell r="B541" t="str">
            <v>Minas y canteras</v>
          </cell>
        </row>
        <row r="542">
          <cell r="A542">
            <v>159815</v>
          </cell>
          <cell r="B542" t="str">
            <v>Pozos artesianos</v>
          </cell>
        </row>
        <row r="543">
          <cell r="A543">
            <v>159820</v>
          </cell>
          <cell r="B543" t="str">
            <v>Yacimientos</v>
          </cell>
        </row>
        <row r="544">
          <cell r="A544">
            <v>159899</v>
          </cell>
          <cell r="B544" t="str">
            <v>Ajustes por inflación</v>
          </cell>
        </row>
        <row r="545">
          <cell r="A545">
            <v>1599</v>
          </cell>
          <cell r="B545" t="str">
            <v>Provisiones</v>
          </cell>
          <cell r="C545">
            <v>166</v>
          </cell>
          <cell r="D545" t="str">
            <v>Provisiones activos fijos</v>
          </cell>
        </row>
        <row r="546">
          <cell r="A546">
            <v>159904</v>
          </cell>
          <cell r="B546" t="str">
            <v>Terrenos</v>
          </cell>
          <cell r="C546">
            <v>166</v>
          </cell>
          <cell r="D546" t="str">
            <v>Provisiones activos fijos</v>
          </cell>
        </row>
        <row r="547">
          <cell r="A547">
            <v>159906</v>
          </cell>
          <cell r="B547" t="str">
            <v>Materiales proyectos petroleros</v>
          </cell>
          <cell r="C547">
            <v>166</v>
          </cell>
          <cell r="D547" t="str">
            <v>Provisiones activos fijos</v>
          </cell>
        </row>
        <row r="548">
          <cell r="A548">
            <v>159908</v>
          </cell>
          <cell r="B548" t="str">
            <v>Construcciones en curso</v>
          </cell>
          <cell r="C548">
            <v>166</v>
          </cell>
          <cell r="D548" t="str">
            <v>Provisiones activos fijos</v>
          </cell>
        </row>
        <row r="549">
          <cell r="A549">
            <v>159912</v>
          </cell>
          <cell r="B549" t="str">
            <v>Maquinaria en montaje</v>
          </cell>
          <cell r="C549">
            <v>166</v>
          </cell>
          <cell r="D549" t="str">
            <v>Provisiones activos fijos</v>
          </cell>
        </row>
        <row r="550">
          <cell r="A550">
            <v>159916</v>
          </cell>
          <cell r="B550" t="str">
            <v>Construcciones y edificaciones</v>
          </cell>
          <cell r="C550">
            <v>166</v>
          </cell>
          <cell r="D550" t="str">
            <v>Provisiones activos fijos</v>
          </cell>
        </row>
        <row r="551">
          <cell r="A551">
            <v>159920</v>
          </cell>
          <cell r="B551" t="str">
            <v>Maquinaria y equipo</v>
          </cell>
          <cell r="C551">
            <v>166</v>
          </cell>
          <cell r="D551" t="str">
            <v>Provisiones activos fijos</v>
          </cell>
        </row>
        <row r="552">
          <cell r="A552">
            <v>159924</v>
          </cell>
          <cell r="B552" t="str">
            <v>Equipo de oficina</v>
          </cell>
          <cell r="C552">
            <v>166</v>
          </cell>
          <cell r="D552" t="str">
            <v>Provisiones activos fijos</v>
          </cell>
        </row>
        <row r="553">
          <cell r="A553">
            <v>159928</v>
          </cell>
          <cell r="B553" t="str">
            <v>Equipo de computación y comunicación</v>
          </cell>
          <cell r="C553">
            <v>166</v>
          </cell>
          <cell r="D553" t="str">
            <v>Provisiones activos fijos</v>
          </cell>
        </row>
        <row r="554">
          <cell r="A554">
            <v>159932</v>
          </cell>
          <cell r="B554" t="str">
            <v>Equipo médico-científico</v>
          </cell>
          <cell r="C554">
            <v>166</v>
          </cell>
          <cell r="D554" t="str">
            <v>Provisiones activos fijos</v>
          </cell>
        </row>
        <row r="555">
          <cell r="A555">
            <v>159936</v>
          </cell>
          <cell r="B555" t="str">
            <v>Equipo de hoteles y restaurantes</v>
          </cell>
          <cell r="C555">
            <v>166</v>
          </cell>
          <cell r="D555" t="str">
            <v>Provisiones activos fijos</v>
          </cell>
        </row>
        <row r="556">
          <cell r="A556">
            <v>159940</v>
          </cell>
          <cell r="B556" t="str">
            <v>Flota y equipo de transporte</v>
          </cell>
          <cell r="C556">
            <v>166</v>
          </cell>
          <cell r="D556" t="str">
            <v>Provisiones activos fijos</v>
          </cell>
        </row>
        <row r="557">
          <cell r="A557">
            <v>159944</v>
          </cell>
          <cell r="B557" t="str">
            <v>Flota y equipo fluvial y/o marítimo</v>
          </cell>
          <cell r="C557">
            <v>166</v>
          </cell>
          <cell r="D557" t="str">
            <v>Provisiones activos fijos</v>
          </cell>
        </row>
        <row r="558">
          <cell r="A558">
            <v>159948</v>
          </cell>
          <cell r="B558" t="str">
            <v>Flota y equipo aéreo</v>
          </cell>
          <cell r="C558">
            <v>166</v>
          </cell>
          <cell r="D558" t="str">
            <v>Provisiones activos fijos</v>
          </cell>
        </row>
        <row r="559">
          <cell r="A559">
            <v>159952</v>
          </cell>
          <cell r="B559" t="str">
            <v>Flota y equipo férreo</v>
          </cell>
          <cell r="C559">
            <v>166</v>
          </cell>
          <cell r="D559" t="str">
            <v>Provisiones activos fijos</v>
          </cell>
        </row>
        <row r="560">
          <cell r="A560">
            <v>159956</v>
          </cell>
          <cell r="B560" t="str">
            <v>Acueductos, plantas y redes</v>
          </cell>
          <cell r="C560">
            <v>166</v>
          </cell>
          <cell r="D560" t="str">
            <v>Provisiones activos fijos</v>
          </cell>
        </row>
        <row r="561">
          <cell r="A561">
            <v>159960</v>
          </cell>
          <cell r="B561" t="str">
            <v>Armamento de vigilancia</v>
          </cell>
          <cell r="C561">
            <v>166</v>
          </cell>
          <cell r="D561" t="str">
            <v>Provisiones activos fijos</v>
          </cell>
        </row>
        <row r="562">
          <cell r="A562">
            <v>159962</v>
          </cell>
          <cell r="B562" t="str">
            <v>Envases y empaques</v>
          </cell>
          <cell r="C562">
            <v>166</v>
          </cell>
          <cell r="D562" t="str">
            <v>Provisiones activos fijos</v>
          </cell>
        </row>
        <row r="563">
          <cell r="A563">
            <v>159964</v>
          </cell>
          <cell r="B563" t="str">
            <v>Plantaciones agrícolas y forestales</v>
          </cell>
          <cell r="C563">
            <v>166</v>
          </cell>
          <cell r="D563" t="str">
            <v>Provisiones activos fijos</v>
          </cell>
        </row>
        <row r="564">
          <cell r="A564">
            <v>159968</v>
          </cell>
          <cell r="B564" t="str">
            <v>Vías de comunicación</v>
          </cell>
          <cell r="C564">
            <v>166</v>
          </cell>
          <cell r="D564" t="str">
            <v>Provisiones activos fijos</v>
          </cell>
        </row>
        <row r="565">
          <cell r="A565">
            <v>159972</v>
          </cell>
          <cell r="B565" t="str">
            <v>Minas y canteras</v>
          </cell>
          <cell r="C565">
            <v>166</v>
          </cell>
          <cell r="D565" t="str">
            <v>Provisiones activos fijos</v>
          </cell>
        </row>
        <row r="566">
          <cell r="A566">
            <v>159980</v>
          </cell>
          <cell r="B566" t="str">
            <v>Pozos artesianos</v>
          </cell>
          <cell r="C566">
            <v>166</v>
          </cell>
          <cell r="D566" t="str">
            <v>Provisiones activos fijos</v>
          </cell>
        </row>
        <row r="567">
          <cell r="A567">
            <v>159984</v>
          </cell>
          <cell r="B567" t="str">
            <v>Yacimientos</v>
          </cell>
          <cell r="C567">
            <v>166</v>
          </cell>
          <cell r="D567" t="str">
            <v>Provisiones activos fijos</v>
          </cell>
        </row>
        <row r="568">
          <cell r="A568">
            <v>159988</v>
          </cell>
          <cell r="B568" t="str">
            <v>Semovientes</v>
          </cell>
          <cell r="C568">
            <v>166</v>
          </cell>
          <cell r="D568" t="str">
            <v>Provisiones activos fijos</v>
          </cell>
        </row>
        <row r="569">
          <cell r="A569">
            <v>159992</v>
          </cell>
          <cell r="B569" t="str">
            <v>Propiedades, planta y equipo en tránsito</v>
          </cell>
          <cell r="C569">
            <v>166</v>
          </cell>
          <cell r="D569" t="str">
            <v>Provisiones activos fijos</v>
          </cell>
        </row>
        <row r="570">
          <cell r="A570">
            <v>16</v>
          </cell>
          <cell r="B570" t="str">
            <v>Intangibles</v>
          </cell>
        </row>
        <row r="571">
          <cell r="A571">
            <v>1605</v>
          </cell>
          <cell r="B571" t="str">
            <v>Crédito mercantil</v>
          </cell>
          <cell r="C571">
            <v>174</v>
          </cell>
          <cell r="D571" t="str">
            <v>Intangibles (Good-will, marcas, patentes y otros)</v>
          </cell>
        </row>
        <row r="572">
          <cell r="A572">
            <v>160505</v>
          </cell>
          <cell r="B572" t="str">
            <v>Formado o estimado</v>
          </cell>
        </row>
        <row r="573">
          <cell r="A573">
            <v>160510</v>
          </cell>
          <cell r="B573" t="str">
            <v>Adquirido o comprado</v>
          </cell>
        </row>
        <row r="574">
          <cell r="A574">
            <v>160599</v>
          </cell>
          <cell r="B574" t="str">
            <v>Ajustes por inflación</v>
          </cell>
        </row>
        <row r="575">
          <cell r="A575">
            <v>1610</v>
          </cell>
          <cell r="B575" t="str">
            <v>Marcas</v>
          </cell>
          <cell r="C575">
            <v>174</v>
          </cell>
          <cell r="D575" t="str">
            <v>Intangibles (Good-will, marcas, patentes y otros)</v>
          </cell>
        </row>
        <row r="576">
          <cell r="A576">
            <v>161005</v>
          </cell>
          <cell r="B576" t="str">
            <v>Adquiridas</v>
          </cell>
        </row>
        <row r="577">
          <cell r="A577">
            <v>161010</v>
          </cell>
          <cell r="B577" t="str">
            <v>Formadas</v>
          </cell>
        </row>
        <row r="578">
          <cell r="A578">
            <v>161099</v>
          </cell>
          <cell r="B578" t="str">
            <v>Ajustes por inflación</v>
          </cell>
        </row>
        <row r="579">
          <cell r="A579">
            <v>1615</v>
          </cell>
          <cell r="B579" t="str">
            <v>Patentes</v>
          </cell>
          <cell r="C579">
            <v>174</v>
          </cell>
          <cell r="D579" t="str">
            <v>Intangibles (Good-will, marcas, patentes y otros)</v>
          </cell>
        </row>
        <row r="580">
          <cell r="A580">
            <v>161505</v>
          </cell>
          <cell r="B580" t="str">
            <v>Adquiridas</v>
          </cell>
        </row>
        <row r="581">
          <cell r="A581">
            <v>161510</v>
          </cell>
          <cell r="B581" t="str">
            <v>Formadas</v>
          </cell>
        </row>
        <row r="582">
          <cell r="A582">
            <v>161599</v>
          </cell>
          <cell r="B582" t="str">
            <v>Ajustes por inflación</v>
          </cell>
        </row>
        <row r="583">
          <cell r="A583">
            <v>1620</v>
          </cell>
          <cell r="B583" t="str">
            <v>Concesiones y franquicias</v>
          </cell>
          <cell r="C583">
            <v>174</v>
          </cell>
          <cell r="D583" t="str">
            <v>Intangibles (Good-will, marcas, patentes y otros)</v>
          </cell>
        </row>
        <row r="584">
          <cell r="A584">
            <v>162005</v>
          </cell>
          <cell r="B584" t="str">
            <v xml:space="preserve">Concesiones </v>
          </cell>
        </row>
        <row r="585">
          <cell r="A585">
            <v>162010</v>
          </cell>
          <cell r="B585" t="str">
            <v>Franquicias</v>
          </cell>
        </row>
        <row r="586">
          <cell r="A586">
            <v>162099</v>
          </cell>
          <cell r="B586" t="str">
            <v>Ajustes por inflación</v>
          </cell>
        </row>
        <row r="587">
          <cell r="A587">
            <v>1625</v>
          </cell>
          <cell r="B587" t="str">
            <v>Derechos</v>
          </cell>
          <cell r="C587">
            <v>174</v>
          </cell>
          <cell r="D587" t="str">
            <v>Intangibles (Good-will, marcas, patentes y otros)</v>
          </cell>
        </row>
        <row r="588">
          <cell r="A588">
            <v>162505</v>
          </cell>
          <cell r="B588" t="str">
            <v>Derechos de autor</v>
          </cell>
        </row>
        <row r="589">
          <cell r="A589">
            <v>162510</v>
          </cell>
          <cell r="B589" t="str">
            <v>Puesto de bolsa</v>
          </cell>
        </row>
        <row r="590">
          <cell r="A590">
            <v>162515</v>
          </cell>
          <cell r="B590" t="str">
            <v>En fideicomisos inmobiliarios</v>
          </cell>
        </row>
        <row r="591">
          <cell r="A591">
            <v>162520</v>
          </cell>
          <cell r="B591" t="str">
            <v>En fideicomisos de garantía</v>
          </cell>
        </row>
        <row r="592">
          <cell r="A592">
            <v>162525</v>
          </cell>
          <cell r="B592" t="str">
            <v>En fideicomisos de administración</v>
          </cell>
        </row>
        <row r="593">
          <cell r="A593">
            <v>162530</v>
          </cell>
          <cell r="B593" t="str">
            <v>De exhibición - películas</v>
          </cell>
        </row>
        <row r="594">
          <cell r="A594">
            <v>162535</v>
          </cell>
          <cell r="B594" t="str">
            <v>En bienes recibidos en arrendamiento financiero (leasing)</v>
          </cell>
        </row>
        <row r="595">
          <cell r="A595">
            <v>162595</v>
          </cell>
          <cell r="B595" t="str">
            <v>Otros</v>
          </cell>
        </row>
        <row r="596">
          <cell r="A596">
            <v>162599</v>
          </cell>
          <cell r="B596" t="str">
            <v>Ajustes por inflación</v>
          </cell>
        </row>
        <row r="597">
          <cell r="A597">
            <v>1630</v>
          </cell>
          <cell r="B597" t="str">
            <v>Know how</v>
          </cell>
          <cell r="C597">
            <v>174</v>
          </cell>
          <cell r="D597" t="str">
            <v>Intangibles (Good-will, marcas, patentes y otros)</v>
          </cell>
        </row>
        <row r="598">
          <cell r="A598" t="str">
            <v>163001 a 163098</v>
          </cell>
        </row>
        <row r="599">
          <cell r="A599">
            <v>163099</v>
          </cell>
          <cell r="B599" t="str">
            <v>Ajustes por inflación</v>
          </cell>
        </row>
        <row r="600">
          <cell r="A600">
            <v>1635</v>
          </cell>
          <cell r="B600" t="str">
            <v>Licencias</v>
          </cell>
          <cell r="C600">
            <v>174</v>
          </cell>
          <cell r="D600" t="str">
            <v>Intangibles (Good-will, marcas, patentes y otros)</v>
          </cell>
        </row>
        <row r="601">
          <cell r="A601" t="str">
            <v>163501 a 163598</v>
          </cell>
        </row>
        <row r="602">
          <cell r="A602">
            <v>163599</v>
          </cell>
          <cell r="B602" t="str">
            <v>Ajustes por inflación</v>
          </cell>
        </row>
        <row r="603">
          <cell r="A603">
            <v>1698</v>
          </cell>
          <cell r="B603" t="str">
            <v>Depreciación y/o amortización acumulada</v>
          </cell>
          <cell r="C603">
            <v>175</v>
          </cell>
          <cell r="D603" t="str">
            <v>Amortización acumulada de intangibles</v>
          </cell>
        </row>
        <row r="604">
          <cell r="A604">
            <v>169805</v>
          </cell>
          <cell r="B604" t="str">
            <v>Crédito mercantil</v>
          </cell>
        </row>
        <row r="605">
          <cell r="A605">
            <v>169810</v>
          </cell>
          <cell r="B605" t="str">
            <v>Marcas</v>
          </cell>
        </row>
        <row r="606">
          <cell r="A606">
            <v>169815</v>
          </cell>
          <cell r="B606" t="str">
            <v>Patentes</v>
          </cell>
        </row>
        <row r="607">
          <cell r="A607">
            <v>169820</v>
          </cell>
          <cell r="B607" t="str">
            <v>Concesiones y franquicias</v>
          </cell>
        </row>
        <row r="608">
          <cell r="A608">
            <v>169830</v>
          </cell>
          <cell r="B608" t="str">
            <v>Derechos</v>
          </cell>
        </row>
        <row r="609">
          <cell r="A609">
            <v>169835</v>
          </cell>
          <cell r="B609" t="str">
            <v>Know how</v>
          </cell>
        </row>
        <row r="610">
          <cell r="A610">
            <v>169840</v>
          </cell>
          <cell r="B610" t="str">
            <v>Licencias</v>
          </cell>
        </row>
        <row r="611">
          <cell r="A611">
            <v>169899</v>
          </cell>
          <cell r="B611" t="str">
            <v>Ajustes por inflación</v>
          </cell>
        </row>
        <row r="612">
          <cell r="A612">
            <v>1699</v>
          </cell>
          <cell r="B612" t="str">
            <v>Provisiones</v>
          </cell>
          <cell r="C612">
            <v>180</v>
          </cell>
          <cell r="D612" t="str">
            <v>Provisiones otros activos</v>
          </cell>
        </row>
        <row r="613">
          <cell r="A613" t="str">
            <v>169901 a 169998</v>
          </cell>
        </row>
        <row r="614">
          <cell r="A614">
            <v>17</v>
          </cell>
          <cell r="B614" t="str">
            <v>Diferidos</v>
          </cell>
        </row>
        <row r="615">
          <cell r="A615">
            <v>1705</v>
          </cell>
          <cell r="B615" t="str">
            <v>Gastos pagados por anticipado</v>
          </cell>
          <cell r="C615">
            <v>171</v>
          </cell>
          <cell r="D615" t="str">
            <v>Gastos pagados por anticipado</v>
          </cell>
        </row>
        <row r="616">
          <cell r="A616">
            <v>170505</v>
          </cell>
          <cell r="B616" t="str">
            <v>Intereses</v>
          </cell>
        </row>
        <row r="617">
          <cell r="A617">
            <v>170510</v>
          </cell>
          <cell r="B617" t="str">
            <v>Honorarios</v>
          </cell>
        </row>
        <row r="618">
          <cell r="A618">
            <v>170515</v>
          </cell>
          <cell r="B618" t="str">
            <v>Comisiones</v>
          </cell>
        </row>
        <row r="619">
          <cell r="A619">
            <v>170520</v>
          </cell>
          <cell r="B619" t="str">
            <v>Seguros y fianzas</v>
          </cell>
        </row>
        <row r="620">
          <cell r="A620">
            <v>170525</v>
          </cell>
          <cell r="B620" t="str">
            <v>Arrendamientos</v>
          </cell>
        </row>
        <row r="621">
          <cell r="A621">
            <v>170530</v>
          </cell>
          <cell r="B621" t="str">
            <v>Bodegajes</v>
          </cell>
        </row>
        <row r="622">
          <cell r="A622">
            <v>170535</v>
          </cell>
          <cell r="B622" t="str">
            <v>Mantenimiento equipos</v>
          </cell>
        </row>
        <row r="623">
          <cell r="A623">
            <v>170540</v>
          </cell>
          <cell r="B623" t="str">
            <v>Servicios</v>
          </cell>
        </row>
        <row r="624">
          <cell r="A624">
            <v>170545</v>
          </cell>
          <cell r="B624" t="str">
            <v>Suscripciones</v>
          </cell>
        </row>
        <row r="625">
          <cell r="A625">
            <v>170595</v>
          </cell>
          <cell r="B625" t="str">
            <v>Otros</v>
          </cell>
        </row>
        <row r="626">
          <cell r="A626">
            <v>1710</v>
          </cell>
          <cell r="B626" t="str">
            <v>Cargos diferidos</v>
          </cell>
          <cell r="C626">
            <v>172</v>
          </cell>
          <cell r="D626" t="str">
            <v>Cargos diferidos</v>
          </cell>
        </row>
        <row r="627">
          <cell r="A627">
            <v>171004</v>
          </cell>
          <cell r="B627" t="str">
            <v>Organización y preoperativos</v>
          </cell>
        </row>
        <row r="628">
          <cell r="A628" t="str">
            <v>]171008</v>
          </cell>
          <cell r="B628" t="str">
            <v>Remodelaciones</v>
          </cell>
        </row>
        <row r="629">
          <cell r="A629">
            <v>171012</v>
          </cell>
          <cell r="B629" t="str">
            <v>Estudios, investigaciones y proyectos</v>
          </cell>
        </row>
        <row r="630">
          <cell r="A630">
            <v>171016</v>
          </cell>
          <cell r="B630" t="str">
            <v>Programas para computador (software)</v>
          </cell>
        </row>
        <row r="631">
          <cell r="A631">
            <v>171020</v>
          </cell>
          <cell r="B631" t="str">
            <v>Útiles y papelería</v>
          </cell>
        </row>
        <row r="632">
          <cell r="A632">
            <v>171024</v>
          </cell>
          <cell r="B632" t="str">
            <v>Mejoras a propiedades ajenas</v>
          </cell>
        </row>
        <row r="633">
          <cell r="A633">
            <v>171028</v>
          </cell>
          <cell r="B633" t="str">
            <v>Contribuciones y afiliaciones</v>
          </cell>
        </row>
        <row r="634">
          <cell r="A634">
            <v>171032</v>
          </cell>
          <cell r="B634" t="str">
            <v>Entrenamiento de personal</v>
          </cell>
        </row>
        <row r="635">
          <cell r="A635">
            <v>171036</v>
          </cell>
          <cell r="B635" t="str">
            <v>Ferias y exposiciones</v>
          </cell>
        </row>
        <row r="636">
          <cell r="A636">
            <v>171040</v>
          </cell>
          <cell r="B636" t="str">
            <v>Licencias</v>
          </cell>
        </row>
        <row r="637">
          <cell r="A637">
            <v>171044</v>
          </cell>
          <cell r="B637" t="str">
            <v>Publicidad, propaganda y promoción</v>
          </cell>
        </row>
        <row r="638">
          <cell r="A638">
            <v>171048</v>
          </cell>
          <cell r="B638" t="str">
            <v>Elementos de aseo y cafetería</v>
          </cell>
        </row>
        <row r="639">
          <cell r="A639">
            <v>171052</v>
          </cell>
          <cell r="B639" t="str">
            <v>Moldes y troqueles</v>
          </cell>
        </row>
        <row r="640">
          <cell r="A640">
            <v>171056</v>
          </cell>
          <cell r="B640" t="str">
            <v>Instrumental quirúrgico</v>
          </cell>
        </row>
        <row r="641">
          <cell r="A641">
            <v>171060</v>
          </cell>
          <cell r="B641" t="str">
            <v>Dotación y suministro a trabajadores</v>
          </cell>
        </row>
        <row r="642">
          <cell r="A642">
            <v>171064</v>
          </cell>
          <cell r="B642" t="str">
            <v>Elementos de ropería y lencería</v>
          </cell>
        </row>
        <row r="643">
          <cell r="A643">
            <v>171068</v>
          </cell>
          <cell r="B643" t="str">
            <v>Loza y cristalería</v>
          </cell>
        </row>
        <row r="644">
          <cell r="A644">
            <v>171069</v>
          </cell>
          <cell r="B644" t="str">
            <v>Platería</v>
          </cell>
        </row>
        <row r="645">
          <cell r="A645">
            <v>171070</v>
          </cell>
          <cell r="B645" t="str">
            <v>Cubiertería</v>
          </cell>
        </row>
        <row r="646">
          <cell r="A646">
            <v>171076</v>
          </cell>
          <cell r="B646" t="str">
            <v>Impuesto de renta diferido “débitos” por diferencias temporales</v>
          </cell>
        </row>
        <row r="647">
          <cell r="A647">
            <v>171080</v>
          </cell>
          <cell r="B647" t="str">
            <v>Concursos y licitaciones</v>
          </cell>
        </row>
        <row r="648">
          <cell r="A648">
            <v>171095</v>
          </cell>
          <cell r="B648" t="str">
            <v>Otros</v>
          </cell>
        </row>
        <row r="649">
          <cell r="A649">
            <v>171099</v>
          </cell>
          <cell r="B649" t="str">
            <v>Ajustes por inflación</v>
          </cell>
        </row>
        <row r="650">
          <cell r="A650">
            <v>1715</v>
          </cell>
          <cell r="B650" t="str">
            <v>Costos de exploración por amortizar</v>
          </cell>
          <cell r="C650">
            <v>172</v>
          </cell>
          <cell r="D650" t="str">
            <v>Cargos diferidos</v>
          </cell>
        </row>
        <row r="651">
          <cell r="A651">
            <v>171505</v>
          </cell>
          <cell r="B651" t="str">
            <v>Pozos secos</v>
          </cell>
        </row>
        <row r="652">
          <cell r="A652">
            <v>171510</v>
          </cell>
          <cell r="B652" t="str">
            <v>Pozos no comerciales</v>
          </cell>
        </row>
        <row r="653">
          <cell r="A653">
            <v>171515</v>
          </cell>
          <cell r="B653" t="str">
            <v>Otros costos de exploración</v>
          </cell>
        </row>
        <row r="654">
          <cell r="A654">
            <v>171599</v>
          </cell>
          <cell r="B654" t="str">
            <v>Ajustes por inflación</v>
          </cell>
        </row>
        <row r="655">
          <cell r="A655">
            <v>1720</v>
          </cell>
          <cell r="B655" t="str">
            <v>Costos de explotación y desarrollo</v>
          </cell>
          <cell r="C655">
            <v>172</v>
          </cell>
          <cell r="D655" t="str">
            <v>Cargos diferidos</v>
          </cell>
        </row>
        <row r="656">
          <cell r="A656">
            <v>172005</v>
          </cell>
          <cell r="B656" t="str">
            <v>Perforación y explotación</v>
          </cell>
        </row>
        <row r="657">
          <cell r="A657">
            <v>172010</v>
          </cell>
          <cell r="B657" t="str">
            <v>Perforaciones campos en desarrollo</v>
          </cell>
        </row>
        <row r="658">
          <cell r="A658">
            <v>172015</v>
          </cell>
          <cell r="B658" t="str">
            <v>Facilidades de producción</v>
          </cell>
        </row>
        <row r="659">
          <cell r="A659">
            <v>172020</v>
          </cell>
          <cell r="B659" t="str">
            <v>Servicio a pozos</v>
          </cell>
        </row>
        <row r="660">
          <cell r="A660">
            <v>172099</v>
          </cell>
          <cell r="B660" t="str">
            <v>Ajustes por inflación</v>
          </cell>
        </row>
        <row r="661">
          <cell r="A661">
            <v>1730</v>
          </cell>
          <cell r="B661" t="str">
            <v>Cargos por corrección monetaria diferida</v>
          </cell>
          <cell r="C661">
            <v>172</v>
          </cell>
          <cell r="D661" t="str">
            <v>Cargos diferidos</v>
          </cell>
        </row>
        <row r="662">
          <cell r="A662" t="str">
            <v>173001 a 173098</v>
          </cell>
        </row>
        <row r="663">
          <cell r="A663">
            <v>1798</v>
          </cell>
          <cell r="B663" t="str">
            <v>Amortización acumulada</v>
          </cell>
          <cell r="C663">
            <v>173</v>
          </cell>
          <cell r="D663" t="str">
            <v>Amortización acumulada de cargos diferidos</v>
          </cell>
        </row>
        <row r="664">
          <cell r="A664">
            <v>179805</v>
          </cell>
          <cell r="B664" t="str">
            <v>Costos de exploración por amortizar</v>
          </cell>
        </row>
        <row r="665">
          <cell r="A665">
            <v>179810</v>
          </cell>
          <cell r="B665" t="str">
            <v>Costos de explotación y desarrollo</v>
          </cell>
        </row>
        <row r="666">
          <cell r="A666">
            <v>179899</v>
          </cell>
          <cell r="B666" t="str">
            <v>Ajustes por inflación</v>
          </cell>
        </row>
        <row r="667">
          <cell r="A667">
            <v>18</v>
          </cell>
          <cell r="B667" t="str">
            <v>Otros activos</v>
          </cell>
        </row>
        <row r="668">
          <cell r="A668">
            <v>1805</v>
          </cell>
          <cell r="B668" t="str">
            <v>Bienes de arte y cultura</v>
          </cell>
          <cell r="C668">
            <v>179</v>
          </cell>
          <cell r="D668" t="str">
            <v>Otros activos diferentes de los anteriores</v>
          </cell>
        </row>
        <row r="669">
          <cell r="A669">
            <v>180505</v>
          </cell>
          <cell r="B669" t="str">
            <v>Obras de arte</v>
          </cell>
        </row>
        <row r="670">
          <cell r="A670">
            <v>180510</v>
          </cell>
          <cell r="B670" t="str">
            <v>Bibliotecas</v>
          </cell>
        </row>
        <row r="671">
          <cell r="A671">
            <v>180595</v>
          </cell>
          <cell r="B671" t="str">
            <v>Otros</v>
          </cell>
        </row>
        <row r="672">
          <cell r="A672">
            <v>180599</v>
          </cell>
          <cell r="B672" t="str">
            <v>Ajustes por inflación</v>
          </cell>
        </row>
        <row r="673">
          <cell r="A673">
            <v>1895</v>
          </cell>
          <cell r="B673" t="str">
            <v>Diversos</v>
          </cell>
          <cell r="C673">
            <v>179</v>
          </cell>
          <cell r="D673" t="str">
            <v>Otros activos diferentes de los anteriores</v>
          </cell>
        </row>
        <row r="674">
          <cell r="A674">
            <v>189505</v>
          </cell>
          <cell r="B674" t="str">
            <v>Máquinas porteadoras</v>
          </cell>
        </row>
        <row r="675">
          <cell r="A675">
            <v>189510</v>
          </cell>
          <cell r="B675" t="str">
            <v>Bienes entregados en comodato</v>
          </cell>
        </row>
        <row r="676">
          <cell r="A676">
            <v>189515</v>
          </cell>
          <cell r="B676" t="str">
            <v>Amortización acumulada de bienes entregados en comodato (CR)</v>
          </cell>
        </row>
        <row r="677">
          <cell r="A677">
            <v>189520</v>
          </cell>
          <cell r="B677" t="str">
            <v>Bienes recibidos en pago</v>
          </cell>
        </row>
        <row r="678">
          <cell r="A678">
            <v>189525</v>
          </cell>
          <cell r="B678" t="str">
            <v>Derechos sucesorales</v>
          </cell>
        </row>
        <row r="679">
          <cell r="A679">
            <v>189530</v>
          </cell>
          <cell r="B679" t="str">
            <v>Estampillas</v>
          </cell>
        </row>
        <row r="680">
          <cell r="A680">
            <v>189595</v>
          </cell>
          <cell r="B680" t="str">
            <v>Otros</v>
          </cell>
        </row>
        <row r="681">
          <cell r="A681">
            <v>189599</v>
          </cell>
          <cell r="B681" t="str">
            <v>Ajustes por inflación</v>
          </cell>
        </row>
        <row r="682">
          <cell r="A682">
            <v>1899</v>
          </cell>
          <cell r="B682" t="str">
            <v>Provisiones</v>
          </cell>
          <cell r="C682">
            <v>166</v>
          </cell>
          <cell r="D682" t="str">
            <v>Provisiones activos fijos</v>
          </cell>
        </row>
        <row r="683">
          <cell r="A683">
            <v>189905</v>
          </cell>
          <cell r="B683" t="str">
            <v>Bienes de arte y cultura</v>
          </cell>
        </row>
        <row r="684">
          <cell r="A684">
            <v>189995</v>
          </cell>
          <cell r="B684" t="str">
            <v>Diversos</v>
          </cell>
        </row>
        <row r="685">
          <cell r="A685">
            <v>19</v>
          </cell>
          <cell r="B685" t="str">
            <v>Valorizaciones</v>
          </cell>
        </row>
        <row r="686">
          <cell r="A686">
            <v>1905</v>
          </cell>
          <cell r="B686" t="str">
            <v>De inversiones</v>
          </cell>
          <cell r="C686">
            <v>181</v>
          </cell>
          <cell r="D686" t="str">
            <v>Valorizaciones acumuladas de inversiones</v>
          </cell>
        </row>
        <row r="687">
          <cell r="A687">
            <v>190505</v>
          </cell>
          <cell r="B687" t="str">
            <v>Acciones</v>
          </cell>
        </row>
        <row r="688">
          <cell r="A688">
            <v>190510</v>
          </cell>
          <cell r="B688" t="str">
            <v>Cuotas o partes de interés social</v>
          </cell>
        </row>
        <row r="689">
          <cell r="A689">
            <v>190515</v>
          </cell>
          <cell r="B689" t="str">
            <v>Derechos fiduciarios</v>
          </cell>
        </row>
        <row r="690">
          <cell r="A690">
            <v>1910</v>
          </cell>
          <cell r="B690" t="str">
            <v>De propiedades, planta y equipo</v>
          </cell>
          <cell r="C690">
            <v>182</v>
          </cell>
          <cell r="D690" t="str">
            <v>Valorizaciones acumuladas de propiedad, planta y equipo.</v>
          </cell>
        </row>
        <row r="691">
          <cell r="A691">
            <v>191004</v>
          </cell>
          <cell r="B691" t="str">
            <v>Terrenos</v>
          </cell>
        </row>
        <row r="692">
          <cell r="A692">
            <v>191006</v>
          </cell>
          <cell r="B692" t="str">
            <v>Materiales proyectos petroleros</v>
          </cell>
        </row>
        <row r="693">
          <cell r="A693">
            <v>191008</v>
          </cell>
          <cell r="B693" t="str">
            <v>Construcciones y edificaciones</v>
          </cell>
        </row>
        <row r="694">
          <cell r="A694">
            <v>191012</v>
          </cell>
          <cell r="B694" t="str">
            <v>Maquinaria y equipo</v>
          </cell>
        </row>
        <row r="695">
          <cell r="A695">
            <v>191016</v>
          </cell>
          <cell r="B695" t="str">
            <v>Equipo de oficina</v>
          </cell>
        </row>
        <row r="696">
          <cell r="A696">
            <v>191020</v>
          </cell>
          <cell r="B696" t="str">
            <v>Equipo de computación y comunicación</v>
          </cell>
        </row>
        <row r="697">
          <cell r="A697">
            <v>191024</v>
          </cell>
          <cell r="B697" t="str">
            <v>Equipo médico-científico</v>
          </cell>
        </row>
        <row r="698">
          <cell r="A698">
            <v>191028</v>
          </cell>
          <cell r="B698" t="str">
            <v>Equipo de hoteles y restaurantes</v>
          </cell>
        </row>
        <row r="699">
          <cell r="A699">
            <v>191032</v>
          </cell>
          <cell r="B699" t="str">
            <v>Flota y equipo de transporte</v>
          </cell>
        </row>
        <row r="700">
          <cell r="A700">
            <v>191036</v>
          </cell>
          <cell r="B700" t="str">
            <v>Flota y equipo fluvial y/o marítimo</v>
          </cell>
        </row>
        <row r="701">
          <cell r="A701">
            <v>191040</v>
          </cell>
          <cell r="B701" t="str">
            <v>Flota y equipo aéreo</v>
          </cell>
        </row>
        <row r="702">
          <cell r="A702">
            <v>191044</v>
          </cell>
          <cell r="B702" t="str">
            <v>Flota y equipo férreo</v>
          </cell>
        </row>
        <row r="703">
          <cell r="A703">
            <v>191048</v>
          </cell>
          <cell r="B703" t="str">
            <v>Acueductos, plantas y redes</v>
          </cell>
        </row>
        <row r="704">
          <cell r="A704">
            <v>191052</v>
          </cell>
          <cell r="B704" t="str">
            <v>Armamento de vigilancia</v>
          </cell>
        </row>
        <row r="705">
          <cell r="A705">
            <v>191056</v>
          </cell>
          <cell r="B705" t="str">
            <v>Envases y empaques</v>
          </cell>
        </row>
        <row r="706">
          <cell r="A706">
            <v>191060</v>
          </cell>
          <cell r="B706" t="str">
            <v>Plantaciones agrícolas y forestales</v>
          </cell>
        </row>
        <row r="707">
          <cell r="A707">
            <v>191064</v>
          </cell>
          <cell r="B707" t="str">
            <v>Vías de comunicación</v>
          </cell>
        </row>
        <row r="708">
          <cell r="A708">
            <v>191068</v>
          </cell>
          <cell r="B708" t="str">
            <v>Minas y canteras</v>
          </cell>
        </row>
        <row r="709">
          <cell r="A709">
            <v>191072</v>
          </cell>
          <cell r="B709" t="str">
            <v>Pozos artesianos</v>
          </cell>
        </row>
        <row r="710">
          <cell r="A710">
            <v>191076</v>
          </cell>
          <cell r="B710" t="str">
            <v>Yacimientos</v>
          </cell>
        </row>
        <row r="711">
          <cell r="A711">
            <v>191080</v>
          </cell>
          <cell r="B711" t="str">
            <v>Semovientes</v>
          </cell>
          <cell r="C711">
            <v>183</v>
          </cell>
          <cell r="D711" t="str">
            <v>Valorizaciones y reajustes acumulados de semovientes</v>
          </cell>
        </row>
        <row r="712">
          <cell r="A712">
            <v>1995</v>
          </cell>
          <cell r="B712" t="str">
            <v>De otros activos</v>
          </cell>
          <cell r="C712">
            <v>184</v>
          </cell>
          <cell r="D712" t="str">
            <v>Valorizaciones y reajustes acumulados de otros activos</v>
          </cell>
        </row>
        <row r="713">
          <cell r="A713">
            <v>199505</v>
          </cell>
          <cell r="B713" t="str">
            <v>Bienes de arte y cultura</v>
          </cell>
        </row>
        <row r="714">
          <cell r="A714">
            <v>199510</v>
          </cell>
          <cell r="B714" t="str">
            <v>Bienes entregados en comodato</v>
          </cell>
        </row>
        <row r="715">
          <cell r="A715">
            <v>199515</v>
          </cell>
          <cell r="B715" t="str">
            <v>Bienes recibidos en pago</v>
          </cell>
        </row>
        <row r="716">
          <cell r="A716">
            <v>199520</v>
          </cell>
          <cell r="B716" t="str">
            <v>Inventario de semovientes</v>
          </cell>
        </row>
        <row r="717">
          <cell r="A717">
            <v>2</v>
          </cell>
          <cell r="B717" t="str">
            <v>Pasivo</v>
          </cell>
        </row>
        <row r="718">
          <cell r="A718">
            <v>21</v>
          </cell>
          <cell r="B718" t="str">
            <v>Obligaciones financieras</v>
          </cell>
        </row>
        <row r="719">
          <cell r="A719">
            <v>2105</v>
          </cell>
          <cell r="B719" t="str">
            <v>Bancos nacionales</v>
          </cell>
          <cell r="C719">
            <v>188</v>
          </cell>
          <cell r="D719" t="str">
            <v>Obligaciones financieras en moneda nacional</v>
          </cell>
        </row>
        <row r="720">
          <cell r="A720">
            <v>210505</v>
          </cell>
          <cell r="B720" t="str">
            <v>Sobregiros</v>
          </cell>
        </row>
        <row r="721">
          <cell r="A721">
            <v>210510</v>
          </cell>
          <cell r="B721" t="str">
            <v>Pagarés</v>
          </cell>
        </row>
        <row r="722">
          <cell r="A722">
            <v>210515</v>
          </cell>
          <cell r="B722" t="str">
            <v>Cartas de crédito</v>
          </cell>
        </row>
        <row r="723">
          <cell r="A723">
            <v>210520</v>
          </cell>
          <cell r="B723" t="str">
            <v>Aceptaciones bancarias</v>
          </cell>
        </row>
        <row r="724">
          <cell r="A724">
            <v>2110</v>
          </cell>
          <cell r="B724" t="str">
            <v>Bancos del exterior</v>
          </cell>
          <cell r="C724">
            <v>189</v>
          </cell>
          <cell r="D724" t="str">
            <v>Obligaciones financieras en moneda extranjera</v>
          </cell>
        </row>
        <row r="725">
          <cell r="A725">
            <v>211005</v>
          </cell>
          <cell r="B725" t="str">
            <v>Sobregiros</v>
          </cell>
        </row>
        <row r="726">
          <cell r="A726">
            <v>211010</v>
          </cell>
          <cell r="B726" t="str">
            <v>Pagarés</v>
          </cell>
        </row>
        <row r="727">
          <cell r="A727">
            <v>211015</v>
          </cell>
          <cell r="B727" t="str">
            <v>Cartas de crédito</v>
          </cell>
        </row>
        <row r="728">
          <cell r="A728">
            <v>211020</v>
          </cell>
          <cell r="B728" t="str">
            <v>Aceptaciones bancarias</v>
          </cell>
        </row>
        <row r="729">
          <cell r="A729">
            <v>2115</v>
          </cell>
          <cell r="B729" t="str">
            <v>Corporaciones financieras</v>
          </cell>
          <cell r="C729">
            <v>188</v>
          </cell>
          <cell r="D729" t="str">
            <v>Obligaciones financieras en moneda nacional</v>
          </cell>
        </row>
        <row r="730">
          <cell r="A730">
            <v>211505</v>
          </cell>
          <cell r="B730" t="str">
            <v>Pagarés</v>
          </cell>
        </row>
        <row r="731">
          <cell r="A731">
            <v>211510</v>
          </cell>
          <cell r="B731" t="str">
            <v>Aceptaciones financieras</v>
          </cell>
        </row>
        <row r="732">
          <cell r="A732">
            <v>211515</v>
          </cell>
          <cell r="B732" t="str">
            <v>Cartas de crédito</v>
          </cell>
        </row>
        <row r="733">
          <cell r="A733">
            <v>211520</v>
          </cell>
          <cell r="B733" t="str">
            <v>Contratos de arrendamiento financiero (leasing)</v>
          </cell>
        </row>
        <row r="734">
          <cell r="A734">
            <v>2120</v>
          </cell>
          <cell r="B734" t="str">
            <v>Compañías de financiamiento comercial</v>
          </cell>
          <cell r="C734">
            <v>188</v>
          </cell>
          <cell r="D734" t="str">
            <v>Obligaciones financieras en moneda nacional</v>
          </cell>
        </row>
        <row r="735">
          <cell r="A735">
            <v>212005</v>
          </cell>
          <cell r="B735" t="str">
            <v>Pagarés</v>
          </cell>
        </row>
        <row r="736">
          <cell r="A736">
            <v>212010</v>
          </cell>
          <cell r="B736" t="str">
            <v>Aceptaciones financieras</v>
          </cell>
        </row>
        <row r="737">
          <cell r="A737">
            <v>212020</v>
          </cell>
          <cell r="B737" t="str">
            <v>Contratos de arrendamiento financiero (leasing)</v>
          </cell>
        </row>
        <row r="738">
          <cell r="A738">
            <v>2125</v>
          </cell>
          <cell r="B738" t="str">
            <v>Corporaciones de ahorro y vivienda</v>
          </cell>
          <cell r="C738">
            <v>188</v>
          </cell>
          <cell r="D738" t="str">
            <v>Obligaciones financieras en moneda nacional</v>
          </cell>
        </row>
        <row r="739">
          <cell r="A739">
            <v>212505</v>
          </cell>
          <cell r="B739" t="str">
            <v>Sobregiros</v>
          </cell>
        </row>
        <row r="740">
          <cell r="A740">
            <v>212510</v>
          </cell>
          <cell r="B740" t="str">
            <v>Pagarés</v>
          </cell>
        </row>
        <row r="741">
          <cell r="A741">
            <v>212515</v>
          </cell>
          <cell r="B741" t="str">
            <v>Hipotecarias</v>
          </cell>
        </row>
        <row r="742">
          <cell r="A742">
            <v>2130</v>
          </cell>
          <cell r="B742" t="str">
            <v>Entidades financieras del exterior</v>
          </cell>
          <cell r="C742">
            <v>189</v>
          </cell>
          <cell r="D742" t="str">
            <v>Obligaciones financieras en moneda extranjera</v>
          </cell>
        </row>
        <row r="743">
          <cell r="A743" t="str">
            <v>213001 a 213098</v>
          </cell>
        </row>
        <row r="744">
          <cell r="A744">
            <v>2135</v>
          </cell>
          <cell r="B744" t="str">
            <v>Compromisos de recompra de inversiones negociadas</v>
          </cell>
          <cell r="C744">
            <v>188</v>
          </cell>
          <cell r="D744" t="str">
            <v>Obligaciones financieras en moneda nacional</v>
          </cell>
        </row>
        <row r="745">
          <cell r="A745">
            <v>213505</v>
          </cell>
          <cell r="B745" t="str">
            <v>Acciones</v>
          </cell>
        </row>
        <row r="746">
          <cell r="A746">
            <v>213510</v>
          </cell>
          <cell r="B746" t="str">
            <v>Cuotas o partes de interés social</v>
          </cell>
        </row>
        <row r="747">
          <cell r="A747">
            <v>213515</v>
          </cell>
          <cell r="B747" t="str">
            <v>Bonos</v>
          </cell>
        </row>
        <row r="748">
          <cell r="A748">
            <v>213520</v>
          </cell>
          <cell r="B748" t="str">
            <v>Cédulas</v>
          </cell>
        </row>
        <row r="749">
          <cell r="A749">
            <v>213525</v>
          </cell>
          <cell r="B749" t="str">
            <v>Certificados</v>
          </cell>
        </row>
        <row r="750">
          <cell r="A750">
            <v>213530</v>
          </cell>
          <cell r="B750" t="str">
            <v>Papeles comerciales</v>
          </cell>
        </row>
        <row r="751">
          <cell r="A751">
            <v>213535</v>
          </cell>
          <cell r="B751" t="str">
            <v>Títulos</v>
          </cell>
        </row>
        <row r="752">
          <cell r="A752">
            <v>213540</v>
          </cell>
          <cell r="B752" t="str">
            <v>Aceptaciones bancarias o financieras</v>
          </cell>
        </row>
        <row r="753">
          <cell r="A753">
            <v>213595</v>
          </cell>
          <cell r="B753" t="str">
            <v>Otros</v>
          </cell>
        </row>
        <row r="754">
          <cell r="A754">
            <v>2140</v>
          </cell>
          <cell r="B754" t="str">
            <v>Compromisos de recompra de cartera negociada</v>
          </cell>
          <cell r="C754">
            <v>188</v>
          </cell>
          <cell r="D754" t="str">
            <v>Obligaciones financieras en moneda nacional</v>
          </cell>
        </row>
        <row r="755">
          <cell r="A755" t="str">
            <v>214001 a 214098</v>
          </cell>
        </row>
        <row r="756">
          <cell r="A756">
            <v>2145</v>
          </cell>
          <cell r="B756" t="str">
            <v>Obligaciones gubernamentales</v>
          </cell>
          <cell r="C756">
            <v>188</v>
          </cell>
          <cell r="D756" t="str">
            <v>Obligaciones financieras en moneda nacional</v>
          </cell>
        </row>
        <row r="757">
          <cell r="A757">
            <v>214505</v>
          </cell>
          <cell r="B757" t="str">
            <v>Gobierno Nacional</v>
          </cell>
        </row>
        <row r="758">
          <cell r="A758">
            <v>214510</v>
          </cell>
          <cell r="B758" t="str">
            <v>Entidades oficiales</v>
          </cell>
        </row>
        <row r="759">
          <cell r="A759">
            <v>2195</v>
          </cell>
          <cell r="B759" t="str">
            <v>Otras obligaciones</v>
          </cell>
          <cell r="C759">
            <v>188</v>
          </cell>
          <cell r="D759" t="str">
            <v>Obligaciones financieras en moneda nacional</v>
          </cell>
        </row>
        <row r="760">
          <cell r="A760">
            <v>219505</v>
          </cell>
          <cell r="B760" t="str">
            <v>Particulares</v>
          </cell>
        </row>
        <row r="761">
          <cell r="A761">
            <v>219510</v>
          </cell>
          <cell r="B761" t="str">
            <v>Compañías vinculadas</v>
          </cell>
        </row>
        <row r="762">
          <cell r="A762">
            <v>219515</v>
          </cell>
          <cell r="B762" t="str">
            <v>Casa matriz</v>
          </cell>
        </row>
        <row r="763">
          <cell r="A763">
            <v>219520</v>
          </cell>
          <cell r="B763" t="str">
            <v>Socios o accionistas</v>
          </cell>
        </row>
        <row r="764">
          <cell r="A764">
            <v>219525</v>
          </cell>
          <cell r="B764" t="str">
            <v>Fondos y cooperativas</v>
          </cell>
        </row>
        <row r="765">
          <cell r="A765">
            <v>219530</v>
          </cell>
          <cell r="B765" t="str">
            <v>Directores</v>
          </cell>
        </row>
        <row r="766">
          <cell r="A766">
            <v>219595</v>
          </cell>
          <cell r="B766" t="str">
            <v>Otras</v>
          </cell>
        </row>
        <row r="767">
          <cell r="A767">
            <v>22</v>
          </cell>
          <cell r="B767" t="str">
            <v>Proveedores</v>
          </cell>
        </row>
        <row r="768">
          <cell r="A768">
            <v>2205</v>
          </cell>
          <cell r="B768" t="str">
            <v>Nacionales</v>
          </cell>
          <cell r="C768">
            <v>190</v>
          </cell>
          <cell r="D768" t="str">
            <v>Proveedores en moneda nacional</v>
          </cell>
        </row>
        <row r="769">
          <cell r="A769" t="str">
            <v>220501 a 220598</v>
          </cell>
        </row>
        <row r="770">
          <cell r="A770">
            <v>2210</v>
          </cell>
          <cell r="B770" t="str">
            <v>Del exterior</v>
          </cell>
          <cell r="C770">
            <v>191</v>
          </cell>
          <cell r="D770" t="str">
            <v>Proveedores en moneda extranjera</v>
          </cell>
        </row>
        <row r="771">
          <cell r="A771" t="str">
            <v>221001 a 221098</v>
          </cell>
        </row>
        <row r="772">
          <cell r="A772">
            <v>2215</v>
          </cell>
          <cell r="B772" t="str">
            <v>Cuentas corrientes comerciales</v>
          </cell>
          <cell r="C772">
            <v>194</v>
          </cell>
          <cell r="D772" t="str">
            <v>Otras cuentas por pagar en moneda nacional</v>
          </cell>
        </row>
        <row r="773">
          <cell r="A773" t="str">
            <v>221501 a 221598</v>
          </cell>
        </row>
        <row r="774">
          <cell r="A774">
            <v>2220</v>
          </cell>
          <cell r="B774" t="str">
            <v>Casa matriz</v>
          </cell>
          <cell r="C774">
            <v>195</v>
          </cell>
          <cell r="D774" t="str">
            <v>Otras cuentas por pagar en moneda extranjera</v>
          </cell>
        </row>
        <row r="775">
          <cell r="A775" t="str">
            <v>222001 a 222098</v>
          </cell>
        </row>
        <row r="776">
          <cell r="A776">
            <v>2225</v>
          </cell>
          <cell r="B776" t="str">
            <v>Compañías vinculadas</v>
          </cell>
          <cell r="C776">
            <v>194</v>
          </cell>
          <cell r="D776" t="str">
            <v>Otras cuentas por pagar en moneda nacional</v>
          </cell>
        </row>
        <row r="777">
          <cell r="A777" t="str">
            <v>222501 a 222598</v>
          </cell>
        </row>
        <row r="778">
          <cell r="A778">
            <v>23</v>
          </cell>
          <cell r="B778" t="str">
            <v>Cuentas por pagar</v>
          </cell>
        </row>
        <row r="779">
          <cell r="A779">
            <v>2305</v>
          </cell>
          <cell r="B779" t="str">
            <v>Cuentas corrientes comerciales</v>
          </cell>
          <cell r="C779">
            <v>194</v>
          </cell>
          <cell r="D779" t="str">
            <v>Otras cuentas por pagar en moneda nacional</v>
          </cell>
        </row>
        <row r="780">
          <cell r="A780" t="str">
            <v>230501 a 230598</v>
          </cell>
        </row>
        <row r="781">
          <cell r="A781">
            <v>2310</v>
          </cell>
          <cell r="B781" t="str">
            <v>A casa matriz</v>
          </cell>
          <cell r="C781">
            <v>195</v>
          </cell>
          <cell r="D781" t="str">
            <v>Otras cuentas por pagar en moneda extranjera</v>
          </cell>
        </row>
        <row r="782">
          <cell r="A782" t="str">
            <v>231001 a 231098</v>
          </cell>
        </row>
        <row r="783">
          <cell r="A783">
            <v>2315</v>
          </cell>
          <cell r="B783" t="str">
            <v>A compañías vinculadas</v>
          </cell>
          <cell r="C783">
            <v>194</v>
          </cell>
          <cell r="D783" t="str">
            <v>Otras cuentas por pagar en moneda nacional</v>
          </cell>
        </row>
        <row r="784">
          <cell r="A784" t="str">
            <v>231501 a 231598</v>
          </cell>
        </row>
        <row r="785">
          <cell r="A785">
            <v>2320</v>
          </cell>
          <cell r="B785" t="str">
            <v>A contratistas</v>
          </cell>
          <cell r="C785">
            <v>194</v>
          </cell>
          <cell r="D785" t="str">
            <v>Otras cuentas por pagar en moneda nacional</v>
          </cell>
        </row>
        <row r="786">
          <cell r="A786" t="str">
            <v>232001 a 232098</v>
          </cell>
        </row>
        <row r="787">
          <cell r="A787">
            <v>2330</v>
          </cell>
          <cell r="B787" t="str">
            <v>Órdenes de compra por utilizar</v>
          </cell>
          <cell r="C787">
            <v>194</v>
          </cell>
          <cell r="D787" t="str">
            <v>Otras cuentas por pagar en moneda nacional</v>
          </cell>
        </row>
        <row r="788">
          <cell r="A788" t="str">
            <v>233001 a 233098</v>
          </cell>
        </row>
        <row r="789">
          <cell r="A789">
            <v>2335</v>
          </cell>
          <cell r="B789" t="str">
            <v>Costos y gastos por pagar</v>
          </cell>
          <cell r="C789">
            <v>194</v>
          </cell>
          <cell r="D789" t="str">
            <v>Otras cuentas por pagar en moneda nacional</v>
          </cell>
        </row>
        <row r="790">
          <cell r="A790">
            <v>233505</v>
          </cell>
          <cell r="B790" t="str">
            <v>Gastos financieros</v>
          </cell>
        </row>
        <row r="791">
          <cell r="A791">
            <v>233510</v>
          </cell>
          <cell r="B791" t="str">
            <v>Gastos legales</v>
          </cell>
        </row>
        <row r="792">
          <cell r="A792">
            <v>233515</v>
          </cell>
          <cell r="B792" t="str">
            <v>Libros, suscripciones, periódicos y revistas</v>
          </cell>
        </row>
        <row r="793">
          <cell r="A793">
            <v>233520</v>
          </cell>
          <cell r="B793" t="str">
            <v>Comisiones</v>
          </cell>
        </row>
        <row r="794">
          <cell r="A794">
            <v>233525</v>
          </cell>
          <cell r="B794" t="str">
            <v>Honorarios</v>
          </cell>
        </row>
        <row r="795">
          <cell r="A795">
            <v>233530</v>
          </cell>
          <cell r="B795" t="str">
            <v>Servicios técnicos</v>
          </cell>
        </row>
        <row r="796">
          <cell r="A796">
            <v>233535</v>
          </cell>
          <cell r="B796" t="str">
            <v>Servicios de mantenimiento</v>
          </cell>
        </row>
        <row r="797">
          <cell r="A797">
            <v>233540</v>
          </cell>
          <cell r="B797" t="str">
            <v>Arrendamientos</v>
          </cell>
        </row>
        <row r="798">
          <cell r="A798">
            <v>233545</v>
          </cell>
          <cell r="B798" t="str">
            <v>Transportes, fletes y acarreos</v>
          </cell>
        </row>
        <row r="799">
          <cell r="A799">
            <v>233550</v>
          </cell>
          <cell r="B799" t="str">
            <v>Servicios públicos</v>
          </cell>
        </row>
        <row r="800">
          <cell r="A800">
            <v>233555</v>
          </cell>
          <cell r="B800" t="str">
            <v>Seguros</v>
          </cell>
        </row>
        <row r="801">
          <cell r="A801">
            <v>233560</v>
          </cell>
          <cell r="B801" t="str">
            <v>Gastos de viaje</v>
          </cell>
        </row>
        <row r="802">
          <cell r="A802">
            <v>233565</v>
          </cell>
          <cell r="B802" t="str">
            <v>Gastos de representación y relaciones públicas</v>
          </cell>
        </row>
        <row r="803">
          <cell r="A803">
            <v>233570</v>
          </cell>
          <cell r="B803" t="str">
            <v>Servicios aduaneros</v>
          </cell>
        </row>
        <row r="804">
          <cell r="A804">
            <v>233595</v>
          </cell>
          <cell r="B804" t="str">
            <v>Otros</v>
          </cell>
        </row>
        <row r="805">
          <cell r="A805">
            <v>2340</v>
          </cell>
          <cell r="B805" t="str">
            <v>Instalamentos por pagar</v>
          </cell>
          <cell r="C805">
            <v>194</v>
          </cell>
          <cell r="D805" t="str">
            <v>Otras cuentas por pagar en moneda nacional</v>
          </cell>
        </row>
        <row r="806">
          <cell r="A806" t="str">
            <v>234001 a 234098</v>
          </cell>
        </row>
        <row r="807">
          <cell r="A807">
            <v>2345</v>
          </cell>
          <cell r="B807" t="str">
            <v>Acreedores oficiales</v>
          </cell>
          <cell r="C807">
            <v>194</v>
          </cell>
          <cell r="D807" t="str">
            <v>Otras cuentas por pagar en moneda nacional</v>
          </cell>
        </row>
        <row r="808">
          <cell r="A808" t="str">
            <v>234501 a 234598</v>
          </cell>
        </row>
        <row r="809">
          <cell r="A809">
            <v>2350</v>
          </cell>
          <cell r="B809" t="str">
            <v>Regalías por pagar</v>
          </cell>
          <cell r="C809">
            <v>194</v>
          </cell>
          <cell r="D809" t="str">
            <v>Otras cuentas por pagar en moneda nacional</v>
          </cell>
        </row>
        <row r="810">
          <cell r="A810" t="str">
            <v>235001 a 235098</v>
          </cell>
        </row>
        <row r="811">
          <cell r="A811">
            <v>2355</v>
          </cell>
          <cell r="B811" t="str">
            <v>Deudas con accionistas o socios</v>
          </cell>
          <cell r="C811">
            <v>196</v>
          </cell>
          <cell r="D811" t="str">
            <v>Deudas con socios y/o accionistas</v>
          </cell>
        </row>
        <row r="812">
          <cell r="A812">
            <v>235505</v>
          </cell>
          <cell r="B812" t="str">
            <v>Accionistas</v>
          </cell>
        </row>
        <row r="813">
          <cell r="A813">
            <v>235510</v>
          </cell>
          <cell r="B813" t="str">
            <v>Socios</v>
          </cell>
        </row>
        <row r="814">
          <cell r="A814">
            <v>2357</v>
          </cell>
          <cell r="B814" t="str">
            <v>Deudas con directores</v>
          </cell>
          <cell r="C814">
            <v>194</v>
          </cell>
          <cell r="D814" t="str">
            <v>Otras cuentas por pagar en moneda nacional</v>
          </cell>
        </row>
        <row r="815">
          <cell r="A815" t="str">
            <v>235701 a 235798</v>
          </cell>
        </row>
        <row r="816">
          <cell r="A816">
            <v>2360</v>
          </cell>
          <cell r="B816" t="str">
            <v>Dividendos o participaciones por pagar</v>
          </cell>
          <cell r="C816">
            <v>196</v>
          </cell>
          <cell r="D816" t="str">
            <v>Deudas con socios y/o accionistas</v>
          </cell>
        </row>
        <row r="817">
          <cell r="A817">
            <v>236005</v>
          </cell>
          <cell r="B817" t="str">
            <v>Dividendos</v>
          </cell>
        </row>
        <row r="818">
          <cell r="A818">
            <v>236010</v>
          </cell>
          <cell r="B818" t="str">
            <v>Participaciones</v>
          </cell>
        </row>
        <row r="819">
          <cell r="A819">
            <v>2365</v>
          </cell>
          <cell r="B819" t="str">
            <v>Retención en la fuente</v>
          </cell>
          <cell r="C819">
            <v>199</v>
          </cell>
          <cell r="D819" t="str">
            <v>Otros impuestos por pagar</v>
          </cell>
        </row>
        <row r="820">
          <cell r="A820">
            <v>236505</v>
          </cell>
          <cell r="B820" t="str">
            <v>Salarios y pagos laborales</v>
          </cell>
        </row>
        <row r="821">
          <cell r="A821">
            <v>236510</v>
          </cell>
          <cell r="B821" t="str">
            <v>Dividendos y/o participaciones</v>
          </cell>
        </row>
        <row r="822">
          <cell r="A822">
            <v>236515</v>
          </cell>
          <cell r="B822" t="str">
            <v>Honorarios</v>
          </cell>
        </row>
        <row r="823">
          <cell r="A823">
            <v>236520</v>
          </cell>
          <cell r="B823" t="str">
            <v>Comisiones</v>
          </cell>
        </row>
        <row r="824">
          <cell r="A824">
            <v>236525</v>
          </cell>
          <cell r="B824" t="str">
            <v>Servicios</v>
          </cell>
        </row>
        <row r="825">
          <cell r="A825">
            <v>236530</v>
          </cell>
          <cell r="B825" t="str">
            <v>Arrendamientos</v>
          </cell>
        </row>
        <row r="826">
          <cell r="A826">
            <v>236535</v>
          </cell>
          <cell r="B826" t="str">
            <v>Rendimientos financieros</v>
          </cell>
        </row>
        <row r="827">
          <cell r="A827">
            <v>236540</v>
          </cell>
          <cell r="B827" t="str">
            <v>Compras</v>
          </cell>
        </row>
        <row r="828">
          <cell r="A828">
            <v>236545</v>
          </cell>
          <cell r="B828" t="str">
            <v>Loterías, rifas, apuestas y similares</v>
          </cell>
        </row>
        <row r="829">
          <cell r="A829">
            <v>236550</v>
          </cell>
          <cell r="B829" t="str">
            <v>Por pagos al exterior</v>
          </cell>
        </row>
        <row r="830">
          <cell r="A830">
            <v>236555</v>
          </cell>
          <cell r="B830" t="str">
            <v>Por ingresos obtenidos en el exterior</v>
          </cell>
        </row>
        <row r="831">
          <cell r="A831">
            <v>236560</v>
          </cell>
          <cell r="B831" t="str">
            <v>Enajenación propiedades planta y equipo, personas naturales</v>
          </cell>
        </row>
        <row r="832">
          <cell r="A832">
            <v>236565</v>
          </cell>
          <cell r="B832" t="str">
            <v>Por impuesto de timbre</v>
          </cell>
        </row>
        <row r="833">
          <cell r="A833">
            <v>236570</v>
          </cell>
          <cell r="B833" t="str">
            <v>Otras retenciones y patrimonio</v>
          </cell>
        </row>
        <row r="834">
          <cell r="A834">
            <v>236575</v>
          </cell>
          <cell r="B834" t="str">
            <v>Autorretenciones</v>
          </cell>
        </row>
        <row r="835">
          <cell r="A835">
            <v>2366</v>
          </cell>
          <cell r="B835" t="str">
            <v>Autorretenciones CREE</v>
          </cell>
          <cell r="C835">
            <v>199</v>
          </cell>
          <cell r="D835" t="str">
            <v>Otros impuestos por pagar</v>
          </cell>
        </row>
        <row r="836">
          <cell r="A836">
            <v>2367</v>
          </cell>
          <cell r="B836" t="str">
            <v>Impuesto a las ventas retenido</v>
          </cell>
          <cell r="C836">
            <v>198</v>
          </cell>
          <cell r="D836" t="str">
            <v>Impuesto a las ventas por pagar</v>
          </cell>
        </row>
        <row r="837">
          <cell r="A837" t="str">
            <v>236701 a 236798</v>
          </cell>
        </row>
        <row r="838">
          <cell r="A838">
            <v>2368</v>
          </cell>
          <cell r="B838" t="str">
            <v>Impuesto de industria y comercio retenido</v>
          </cell>
          <cell r="C838">
            <v>199</v>
          </cell>
          <cell r="D838" t="str">
            <v>Otros impuestos por pagar</v>
          </cell>
        </row>
        <row r="839">
          <cell r="A839" t="str">
            <v>236801 a 236898</v>
          </cell>
        </row>
        <row r="840">
          <cell r="A840">
            <v>2370</v>
          </cell>
          <cell r="B840" t="str">
            <v>Retenciones y aportes de nómina</v>
          </cell>
          <cell r="C840">
            <v>209</v>
          </cell>
          <cell r="D840" t="str">
            <v>Otros pasivos diferentes de los anteriores</v>
          </cell>
        </row>
        <row r="841">
          <cell r="A841">
            <v>237005</v>
          </cell>
          <cell r="B841" t="str">
            <v>Aportes a entidades promotoras de salud, EPS</v>
          </cell>
        </row>
        <row r="842">
          <cell r="A842">
            <v>237006</v>
          </cell>
          <cell r="B842" t="str">
            <v>Aportes a administradoras de riesgos profesionales, ARP</v>
          </cell>
        </row>
        <row r="843">
          <cell r="A843">
            <v>237010</v>
          </cell>
          <cell r="B843" t="str">
            <v>Aportes al ICBF, SENA y cajas de compensación</v>
          </cell>
        </row>
        <row r="844">
          <cell r="A844">
            <v>237015</v>
          </cell>
          <cell r="B844" t="str">
            <v>Aportes al FIC</v>
          </cell>
        </row>
        <row r="845">
          <cell r="A845">
            <v>237025</v>
          </cell>
          <cell r="B845" t="str">
            <v>Embargos judiciales</v>
          </cell>
        </row>
        <row r="846">
          <cell r="A846">
            <v>237030</v>
          </cell>
          <cell r="B846" t="str">
            <v>Libranzas</v>
          </cell>
        </row>
        <row r="847">
          <cell r="A847">
            <v>237035</v>
          </cell>
          <cell r="B847" t="str">
            <v>Sindicatos</v>
          </cell>
        </row>
        <row r="848">
          <cell r="A848">
            <v>237040</v>
          </cell>
          <cell r="B848" t="str">
            <v>Cooperativas</v>
          </cell>
        </row>
        <row r="849">
          <cell r="A849">
            <v>237045</v>
          </cell>
          <cell r="B849" t="str">
            <v>Fondos</v>
          </cell>
        </row>
        <row r="850">
          <cell r="A850">
            <v>237095</v>
          </cell>
          <cell r="B850" t="str">
            <v>Otros</v>
          </cell>
        </row>
        <row r="851">
          <cell r="A851">
            <v>2375</v>
          </cell>
          <cell r="B851" t="str">
            <v>Cuotas por devolver</v>
          </cell>
          <cell r="C851">
            <v>209</v>
          </cell>
          <cell r="D851" t="str">
            <v>Otros pasivos diferentes de los anteriores</v>
          </cell>
        </row>
        <row r="852">
          <cell r="A852" t="str">
            <v>237501 a 237598</v>
          </cell>
        </row>
        <row r="853">
          <cell r="A853">
            <v>2380</v>
          </cell>
          <cell r="B853" t="str">
            <v>Acreedores varios</v>
          </cell>
          <cell r="C853">
            <v>209</v>
          </cell>
          <cell r="D853" t="str">
            <v>Otros pasivos diferentes de los anteriores</v>
          </cell>
        </row>
        <row r="854">
          <cell r="A854">
            <v>238005</v>
          </cell>
          <cell r="B854" t="str">
            <v>Depositarios</v>
          </cell>
        </row>
        <row r="855">
          <cell r="A855">
            <v>238010</v>
          </cell>
          <cell r="B855" t="str">
            <v>Comisionistas de bolsas</v>
          </cell>
        </row>
        <row r="856">
          <cell r="A856">
            <v>238015</v>
          </cell>
          <cell r="B856" t="str">
            <v>Sociedad administradora-Fondos de inversión</v>
          </cell>
        </row>
        <row r="857">
          <cell r="A857">
            <v>238020</v>
          </cell>
          <cell r="B857" t="str">
            <v>Reintegros por pagar</v>
          </cell>
        </row>
        <row r="858">
          <cell r="A858">
            <v>238025</v>
          </cell>
          <cell r="B858" t="str">
            <v>Fondo de perseverancia</v>
          </cell>
        </row>
        <row r="859">
          <cell r="A859">
            <v>238030</v>
          </cell>
          <cell r="B859" t="str">
            <v>Fondos de cesantías y/o pensiones</v>
          </cell>
        </row>
        <row r="860">
          <cell r="A860">
            <v>238035</v>
          </cell>
          <cell r="B860" t="str">
            <v>Donaciones asignadas por pagar</v>
          </cell>
        </row>
        <row r="861">
          <cell r="A861">
            <v>238095</v>
          </cell>
          <cell r="B861" t="str">
            <v>Otros</v>
          </cell>
        </row>
        <row r="862">
          <cell r="A862">
            <v>24</v>
          </cell>
          <cell r="B862" t="str">
            <v>Impuestos, gravámenes y tasas</v>
          </cell>
        </row>
        <row r="863">
          <cell r="A863">
            <v>2404</v>
          </cell>
          <cell r="B863" t="str">
            <v>De renta y complementarios</v>
          </cell>
          <cell r="C863">
            <v>197</v>
          </cell>
          <cell r="D863" t="str">
            <v>Impuesto de renta por pagar</v>
          </cell>
        </row>
        <row r="864">
          <cell r="A864">
            <v>240405</v>
          </cell>
          <cell r="B864" t="str">
            <v>Vigencia fiscal corriente</v>
          </cell>
        </row>
        <row r="865">
          <cell r="A865">
            <v>240410</v>
          </cell>
          <cell r="B865" t="str">
            <v>Vigencias fiscales anteriores</v>
          </cell>
        </row>
        <row r="866">
          <cell r="A866">
            <v>2408</v>
          </cell>
          <cell r="B866" t="str">
            <v>Impuesto sobre las ventas por pagar</v>
          </cell>
          <cell r="C866">
            <v>198</v>
          </cell>
          <cell r="D866" t="str">
            <v>Impuesto a las ventas por pagar</v>
          </cell>
        </row>
        <row r="867">
          <cell r="A867" t="str">
            <v>240801 a 240898</v>
          </cell>
        </row>
        <row r="868">
          <cell r="A868">
            <v>2412</v>
          </cell>
          <cell r="B868" t="str">
            <v>De industria y comercio</v>
          </cell>
          <cell r="C868">
            <v>199</v>
          </cell>
          <cell r="D868" t="str">
            <v>Otros impuestos por pagar</v>
          </cell>
        </row>
        <row r="869">
          <cell r="A869">
            <v>241205</v>
          </cell>
          <cell r="B869" t="str">
            <v>Vigencia fiscal corriente</v>
          </cell>
        </row>
        <row r="870">
          <cell r="A870">
            <v>241210</v>
          </cell>
          <cell r="B870" t="str">
            <v>Vigencias fiscales anteriores</v>
          </cell>
        </row>
        <row r="871">
          <cell r="A871">
            <v>2416</v>
          </cell>
          <cell r="B871" t="str">
            <v>A la propiedad raíz</v>
          </cell>
          <cell r="C871">
            <v>199</v>
          </cell>
          <cell r="D871" t="str">
            <v>Otros impuestos por pagar</v>
          </cell>
        </row>
        <row r="872">
          <cell r="A872" t="str">
            <v>241601 a 241698</v>
          </cell>
        </row>
        <row r="873">
          <cell r="A873">
            <v>2420</v>
          </cell>
          <cell r="B873" t="str">
            <v>Derechos sobre instrumentos públicos</v>
          </cell>
          <cell r="C873">
            <v>199</v>
          </cell>
          <cell r="D873" t="str">
            <v>Otros impuestos por pagar</v>
          </cell>
        </row>
        <row r="874">
          <cell r="A874" t="str">
            <v>242001 a 242098</v>
          </cell>
        </row>
        <row r="875">
          <cell r="A875">
            <v>2424</v>
          </cell>
          <cell r="B875" t="str">
            <v>De valorización</v>
          </cell>
          <cell r="C875">
            <v>199</v>
          </cell>
          <cell r="D875" t="str">
            <v>Otros impuestos por pagar</v>
          </cell>
        </row>
        <row r="876">
          <cell r="A876">
            <v>242405</v>
          </cell>
          <cell r="B876" t="str">
            <v>Vigencia fiscal corriente</v>
          </cell>
        </row>
        <row r="877">
          <cell r="A877">
            <v>242410</v>
          </cell>
          <cell r="B877" t="str">
            <v>Vigencias fiscales anteriores</v>
          </cell>
        </row>
        <row r="878">
          <cell r="A878">
            <v>2428</v>
          </cell>
          <cell r="B878" t="str">
            <v>De turismo</v>
          </cell>
          <cell r="C878">
            <v>199</v>
          </cell>
          <cell r="D878" t="str">
            <v>Otros impuestos por pagar</v>
          </cell>
        </row>
        <row r="879">
          <cell r="A879" t="str">
            <v>242801 a 242898</v>
          </cell>
        </row>
        <row r="880">
          <cell r="A880">
            <v>2432</v>
          </cell>
          <cell r="B880" t="str">
            <v>Tasa por utilización de puertos</v>
          </cell>
          <cell r="C880">
            <v>199</v>
          </cell>
          <cell r="D880" t="str">
            <v>Otros impuestos por pagar</v>
          </cell>
        </row>
        <row r="881">
          <cell r="A881" t="str">
            <v>243201 a 243298</v>
          </cell>
        </row>
        <row r="882">
          <cell r="A882">
            <v>2436</v>
          </cell>
          <cell r="B882" t="str">
            <v>De vehículos</v>
          </cell>
          <cell r="C882">
            <v>199</v>
          </cell>
          <cell r="D882" t="str">
            <v>Otros impuestos por pagar</v>
          </cell>
        </row>
        <row r="883">
          <cell r="A883">
            <v>243605</v>
          </cell>
          <cell r="B883" t="str">
            <v>Vigencia fiscal corriente</v>
          </cell>
        </row>
        <row r="884">
          <cell r="A884">
            <v>243610</v>
          </cell>
          <cell r="B884" t="str">
            <v>Vigencias fiscales anteriores</v>
          </cell>
        </row>
        <row r="885">
          <cell r="A885">
            <v>2440</v>
          </cell>
          <cell r="B885" t="str">
            <v>De espectáculos públicos</v>
          </cell>
          <cell r="C885">
            <v>199</v>
          </cell>
          <cell r="D885" t="str">
            <v>Otros impuestos por pagar</v>
          </cell>
        </row>
        <row r="886">
          <cell r="A886" t="str">
            <v>244001 a 244098</v>
          </cell>
        </row>
        <row r="887">
          <cell r="A887">
            <v>2444</v>
          </cell>
          <cell r="B887" t="str">
            <v>De hidrocarburos y minas</v>
          </cell>
          <cell r="C887">
            <v>199</v>
          </cell>
          <cell r="D887" t="str">
            <v>Otros impuestos por pagar</v>
          </cell>
        </row>
        <row r="888">
          <cell r="A888">
            <v>244405</v>
          </cell>
          <cell r="B888" t="str">
            <v xml:space="preserve">De hidrocarburos </v>
          </cell>
        </row>
        <row r="889">
          <cell r="A889">
            <v>244410</v>
          </cell>
          <cell r="B889" t="str">
            <v>De minas</v>
          </cell>
        </row>
        <row r="890">
          <cell r="A890">
            <v>2448</v>
          </cell>
          <cell r="B890" t="str">
            <v>Regalías e impuestos a la pequeña y mediana minería</v>
          </cell>
          <cell r="C890">
            <v>199</v>
          </cell>
          <cell r="D890" t="str">
            <v>Otros impuestos por pagar</v>
          </cell>
        </row>
        <row r="891">
          <cell r="A891" t="str">
            <v>244801 a 244898</v>
          </cell>
        </row>
        <row r="892">
          <cell r="A892">
            <v>2452</v>
          </cell>
          <cell r="B892" t="str">
            <v>A las exportaciones cafeteras</v>
          </cell>
          <cell r="C892">
            <v>199</v>
          </cell>
          <cell r="D892" t="str">
            <v>Otros impuestos por pagar</v>
          </cell>
        </row>
        <row r="893">
          <cell r="A893" t="str">
            <v>245201 a 245298</v>
          </cell>
        </row>
        <row r="894">
          <cell r="A894">
            <v>2456</v>
          </cell>
          <cell r="B894" t="str">
            <v>A las importaciones</v>
          </cell>
          <cell r="C894">
            <v>199</v>
          </cell>
          <cell r="D894" t="str">
            <v>Otros impuestos por pagar</v>
          </cell>
        </row>
        <row r="895">
          <cell r="A895" t="str">
            <v>245601 a 245698</v>
          </cell>
        </row>
        <row r="896">
          <cell r="A896">
            <v>2460</v>
          </cell>
          <cell r="B896" t="str">
            <v>Cuotas de fomento</v>
          </cell>
          <cell r="C896">
            <v>199</v>
          </cell>
          <cell r="D896" t="str">
            <v>Otros impuestos por pagar</v>
          </cell>
        </row>
        <row r="897">
          <cell r="A897" t="str">
            <v>246001 a 246098</v>
          </cell>
        </row>
        <row r="898">
          <cell r="A898">
            <v>2464</v>
          </cell>
          <cell r="B898" t="str">
            <v>De licores, cervezas y cigarrillos</v>
          </cell>
          <cell r="C898">
            <v>199</v>
          </cell>
          <cell r="D898" t="str">
            <v>Otros impuestos por pagar</v>
          </cell>
        </row>
        <row r="899">
          <cell r="A899">
            <v>246405</v>
          </cell>
          <cell r="B899" t="str">
            <v>De licores</v>
          </cell>
        </row>
        <row r="900">
          <cell r="A900">
            <v>246410</v>
          </cell>
          <cell r="B900" t="str">
            <v>De cervezas</v>
          </cell>
        </row>
        <row r="901">
          <cell r="A901">
            <v>246415</v>
          </cell>
          <cell r="B901" t="str">
            <v>De cigarrillos</v>
          </cell>
        </row>
        <row r="902">
          <cell r="A902">
            <v>2468</v>
          </cell>
          <cell r="B902" t="str">
            <v>Al sacrificio de ganado</v>
          </cell>
          <cell r="C902">
            <v>199</v>
          </cell>
          <cell r="D902" t="str">
            <v>Otros impuestos por pagar</v>
          </cell>
        </row>
        <row r="903">
          <cell r="A903" t="str">
            <v>246801 a 246898</v>
          </cell>
        </row>
        <row r="904">
          <cell r="A904">
            <v>2472</v>
          </cell>
          <cell r="B904" t="str">
            <v>Al azar y juegos</v>
          </cell>
          <cell r="C904">
            <v>199</v>
          </cell>
          <cell r="D904" t="str">
            <v>Otros impuestos por pagar</v>
          </cell>
        </row>
        <row r="905">
          <cell r="A905" t="str">
            <v>247201 a 247298</v>
          </cell>
        </row>
        <row r="906">
          <cell r="A906">
            <v>2476</v>
          </cell>
          <cell r="B906" t="str">
            <v>Gravámenes y regalías por utilización del suelo</v>
          </cell>
          <cell r="C906">
            <v>199</v>
          </cell>
          <cell r="D906" t="str">
            <v>Otros impuestos por pagar</v>
          </cell>
        </row>
        <row r="907">
          <cell r="A907" t="str">
            <v>247601 a 247698</v>
          </cell>
        </row>
        <row r="908">
          <cell r="A908">
            <v>2495</v>
          </cell>
          <cell r="B908" t="str">
            <v>Otros</v>
          </cell>
          <cell r="C908">
            <v>199</v>
          </cell>
          <cell r="D908" t="str">
            <v>Otros impuestos por pagar</v>
          </cell>
        </row>
        <row r="909">
          <cell r="A909" t="str">
            <v>249501 a 249598</v>
          </cell>
        </row>
        <row r="910">
          <cell r="A910">
            <v>25</v>
          </cell>
          <cell r="B910" t="str">
            <v>Obligaciones laborales</v>
          </cell>
        </row>
        <row r="911">
          <cell r="A911">
            <v>2505</v>
          </cell>
          <cell r="B911" t="str">
            <v>Salarios por pagar</v>
          </cell>
          <cell r="C911">
            <v>200</v>
          </cell>
          <cell r="D911" t="str">
            <v>Obligaciones laborales</v>
          </cell>
        </row>
        <row r="912">
          <cell r="A912" t="str">
            <v>250501 a 250598</v>
          </cell>
          <cell r="C912">
            <v>200</v>
          </cell>
          <cell r="D912" t="str">
            <v>Obligaciones laborales</v>
          </cell>
        </row>
        <row r="913">
          <cell r="A913">
            <v>2510</v>
          </cell>
          <cell r="B913" t="str">
            <v>Cesantías consolidadas</v>
          </cell>
          <cell r="C913">
            <v>200</v>
          </cell>
          <cell r="D913" t="str">
            <v>Obligaciones laborales</v>
          </cell>
        </row>
        <row r="914">
          <cell r="A914">
            <v>251005</v>
          </cell>
          <cell r="B914" t="str">
            <v>Ley laboral anterior</v>
          </cell>
        </row>
        <row r="915">
          <cell r="A915">
            <v>251010</v>
          </cell>
          <cell r="B915" t="str">
            <v>Ley 50 de 1990 y normas posteriores</v>
          </cell>
        </row>
        <row r="916">
          <cell r="A916">
            <v>2515</v>
          </cell>
          <cell r="B916" t="str">
            <v>Intereses sobre cesantías</v>
          </cell>
          <cell r="C916">
            <v>200</v>
          </cell>
          <cell r="D916" t="str">
            <v>Obligaciones laborales</v>
          </cell>
        </row>
        <row r="917">
          <cell r="A917" t="str">
            <v>251501 a 251598</v>
          </cell>
        </row>
        <row r="918">
          <cell r="A918">
            <v>2520</v>
          </cell>
          <cell r="B918" t="str">
            <v>Prima de servicios</v>
          </cell>
          <cell r="C918">
            <v>200</v>
          </cell>
          <cell r="D918" t="str">
            <v>Obligaciones laborales</v>
          </cell>
        </row>
        <row r="919">
          <cell r="A919" t="str">
            <v>252001 a 252098</v>
          </cell>
        </row>
        <row r="920">
          <cell r="A920">
            <v>2525</v>
          </cell>
          <cell r="B920" t="str">
            <v>Vacaciones consolidadas</v>
          </cell>
          <cell r="C920">
            <v>200</v>
          </cell>
          <cell r="D920" t="str">
            <v>Obligaciones laborales</v>
          </cell>
        </row>
        <row r="921">
          <cell r="A921" t="str">
            <v>252501 a 252598</v>
          </cell>
        </row>
        <row r="922">
          <cell r="A922">
            <v>2530</v>
          </cell>
          <cell r="B922" t="str">
            <v>Prestaciones extralegales</v>
          </cell>
          <cell r="C922">
            <v>200</v>
          </cell>
          <cell r="D922" t="str">
            <v>Obligaciones laborales</v>
          </cell>
        </row>
        <row r="923">
          <cell r="A923">
            <v>253005</v>
          </cell>
          <cell r="B923" t="str">
            <v>Primas</v>
          </cell>
        </row>
        <row r="924">
          <cell r="A924">
            <v>253010</v>
          </cell>
          <cell r="B924" t="str">
            <v>Auxilios</v>
          </cell>
        </row>
        <row r="925">
          <cell r="A925">
            <v>253015</v>
          </cell>
          <cell r="B925" t="str">
            <v>Dotación y suministro a trabajadores</v>
          </cell>
        </row>
        <row r="926">
          <cell r="A926">
            <v>253020</v>
          </cell>
          <cell r="B926" t="str">
            <v>Bonificaciones</v>
          </cell>
        </row>
        <row r="927">
          <cell r="A927">
            <v>253025</v>
          </cell>
          <cell r="B927" t="str">
            <v>Seguros</v>
          </cell>
        </row>
        <row r="928">
          <cell r="A928">
            <v>253095</v>
          </cell>
          <cell r="B928" t="str">
            <v>Otras</v>
          </cell>
        </row>
        <row r="929">
          <cell r="A929">
            <v>2532</v>
          </cell>
          <cell r="B929" t="str">
            <v>Pensiones por pagar</v>
          </cell>
          <cell r="C929">
            <v>200</v>
          </cell>
          <cell r="D929" t="str">
            <v>Obligaciones laborales</v>
          </cell>
        </row>
        <row r="930">
          <cell r="A930" t="str">
            <v>253201 a 253298</v>
          </cell>
        </row>
        <row r="931">
          <cell r="A931">
            <v>2535</v>
          </cell>
          <cell r="B931" t="str">
            <v>Cuotas partes pensiones de jubilación</v>
          </cell>
          <cell r="C931">
            <v>200</v>
          </cell>
          <cell r="D931" t="str">
            <v>Obligaciones laborales</v>
          </cell>
        </row>
        <row r="932">
          <cell r="A932" t="str">
            <v>253501 a 253598</v>
          </cell>
        </row>
        <row r="933">
          <cell r="A933">
            <v>2540</v>
          </cell>
          <cell r="B933" t="str">
            <v>Indemnizaciones laborales</v>
          </cell>
          <cell r="C933">
            <v>200</v>
          </cell>
          <cell r="D933" t="str">
            <v>Obligaciones laborales</v>
          </cell>
        </row>
        <row r="934">
          <cell r="A934" t="str">
            <v>254001 a  244098 (sic)*</v>
          </cell>
        </row>
        <row r="935">
          <cell r="A935">
            <v>26</v>
          </cell>
          <cell r="B935" t="str">
            <v>Pasivos estimados y provisiones</v>
          </cell>
        </row>
        <row r="936">
          <cell r="A936">
            <v>2605</v>
          </cell>
          <cell r="B936" t="str">
            <v>Para costos y gastos</v>
          </cell>
          <cell r="C936">
            <v>203</v>
          </cell>
          <cell r="D936" t="str">
            <v>Pasivos estimados y provisiones</v>
          </cell>
        </row>
        <row r="937">
          <cell r="A937">
            <v>260505</v>
          </cell>
          <cell r="B937" t="str">
            <v>Intereses</v>
          </cell>
        </row>
        <row r="938">
          <cell r="A938">
            <v>260510</v>
          </cell>
          <cell r="B938" t="str">
            <v>Comisiones</v>
          </cell>
        </row>
        <row r="939">
          <cell r="A939">
            <v>260515</v>
          </cell>
          <cell r="B939" t="str">
            <v>Honorarios</v>
          </cell>
        </row>
        <row r="940">
          <cell r="A940">
            <v>260520</v>
          </cell>
          <cell r="B940" t="str">
            <v>Servicios técnicos</v>
          </cell>
        </row>
        <row r="941">
          <cell r="A941">
            <v>260525</v>
          </cell>
          <cell r="B941" t="str">
            <v>Transportes, fletes y acarreos</v>
          </cell>
        </row>
        <row r="942">
          <cell r="A942">
            <v>260530</v>
          </cell>
          <cell r="B942" t="str">
            <v>Gastos de viaje</v>
          </cell>
        </row>
        <row r="943">
          <cell r="A943">
            <v>260535</v>
          </cell>
          <cell r="B943" t="str">
            <v>Servicios públicos</v>
          </cell>
        </row>
        <row r="944">
          <cell r="A944">
            <v>260540</v>
          </cell>
          <cell r="B944" t="str">
            <v>Regalías</v>
          </cell>
        </row>
        <row r="945">
          <cell r="A945">
            <v>260545</v>
          </cell>
          <cell r="B945" t="str">
            <v>Garantías</v>
          </cell>
        </row>
        <row r="946">
          <cell r="A946">
            <v>260550</v>
          </cell>
          <cell r="B946" t="str">
            <v>Materiales y repuestos</v>
          </cell>
        </row>
        <row r="947">
          <cell r="A947">
            <v>260595</v>
          </cell>
          <cell r="B947" t="str">
            <v>Otros</v>
          </cell>
        </row>
        <row r="948">
          <cell r="A948">
            <v>2610</v>
          </cell>
          <cell r="B948" t="str">
            <v>Para obligaciones laborales</v>
          </cell>
          <cell r="C948">
            <v>203</v>
          </cell>
          <cell r="D948" t="str">
            <v>Pasivos estimados y provisiones</v>
          </cell>
        </row>
        <row r="949">
          <cell r="A949">
            <v>261005</v>
          </cell>
          <cell r="B949" t="str">
            <v>Cesantías</v>
          </cell>
        </row>
        <row r="950">
          <cell r="A950">
            <v>261010</v>
          </cell>
          <cell r="B950" t="str">
            <v>Intereses sobre cesantías</v>
          </cell>
        </row>
        <row r="951">
          <cell r="A951">
            <v>261015</v>
          </cell>
          <cell r="B951" t="str">
            <v>Vacaciones</v>
          </cell>
        </row>
        <row r="952">
          <cell r="A952">
            <v>261020</v>
          </cell>
          <cell r="B952" t="str">
            <v>Prima de servicios</v>
          </cell>
        </row>
        <row r="953">
          <cell r="A953">
            <v>261025</v>
          </cell>
          <cell r="B953" t="str">
            <v>Prestaciones extralegales</v>
          </cell>
        </row>
        <row r="954">
          <cell r="A954">
            <v>261030</v>
          </cell>
          <cell r="B954" t="str">
            <v>Viáticos</v>
          </cell>
        </row>
        <row r="955">
          <cell r="A955">
            <v>261095</v>
          </cell>
          <cell r="B955" t="str">
            <v>Otras</v>
          </cell>
        </row>
        <row r="956">
          <cell r="A956">
            <v>2615</v>
          </cell>
          <cell r="B956" t="str">
            <v>Para obligaciones fiscales</v>
          </cell>
          <cell r="C956">
            <v>203</v>
          </cell>
          <cell r="D956" t="str">
            <v>Pasivos estimados y provisiones</v>
          </cell>
        </row>
        <row r="957">
          <cell r="A957">
            <v>261505</v>
          </cell>
          <cell r="B957" t="str">
            <v>De renta y complementarios</v>
          </cell>
        </row>
        <row r="958">
          <cell r="A958">
            <v>261510</v>
          </cell>
          <cell r="B958" t="str">
            <v>De industria y comercio</v>
          </cell>
        </row>
        <row r="959">
          <cell r="A959">
            <v>261515</v>
          </cell>
          <cell r="B959" t="str">
            <v>Tasa por utilización de puertos</v>
          </cell>
        </row>
        <row r="960">
          <cell r="A960">
            <v>261520</v>
          </cell>
          <cell r="B960" t="str">
            <v>De vehículos</v>
          </cell>
        </row>
        <row r="961">
          <cell r="A961">
            <v>261525</v>
          </cell>
          <cell r="B961" t="str">
            <v>De hidrocarburos y minas</v>
          </cell>
        </row>
        <row r="962">
          <cell r="A962">
            <v>261595</v>
          </cell>
          <cell r="B962" t="str">
            <v>Otros</v>
          </cell>
        </row>
        <row r="963">
          <cell r="A963">
            <v>2620</v>
          </cell>
          <cell r="B963" t="str">
            <v>Pensiones de jubilación</v>
          </cell>
          <cell r="C963">
            <v>203</v>
          </cell>
          <cell r="D963" t="str">
            <v>Pasivos estimados y provisiones</v>
          </cell>
        </row>
        <row r="964">
          <cell r="A964">
            <v>262005</v>
          </cell>
          <cell r="B964" t="str">
            <v>Cálculo actuarial pensiones de jubilación</v>
          </cell>
        </row>
        <row r="965">
          <cell r="A965">
            <v>262010</v>
          </cell>
          <cell r="B965" t="str">
            <v>Pensiones de jubilación por amortizar (DB)</v>
          </cell>
        </row>
        <row r="966">
          <cell r="A966">
            <v>2625</v>
          </cell>
          <cell r="B966" t="str">
            <v>Para obras de urbanismo</v>
          </cell>
          <cell r="C966">
            <v>203</v>
          </cell>
          <cell r="D966" t="str">
            <v>Pasivos estimados y provisiones</v>
          </cell>
        </row>
        <row r="967">
          <cell r="A967">
            <v>262505</v>
          </cell>
          <cell r="B967" t="str">
            <v>Acueducto y alcantarillado</v>
          </cell>
        </row>
        <row r="968">
          <cell r="A968">
            <v>262510</v>
          </cell>
          <cell r="B968" t="str">
            <v>Energía eléctrica</v>
          </cell>
        </row>
        <row r="969">
          <cell r="A969">
            <v>262515</v>
          </cell>
          <cell r="B969" t="str">
            <v>Teléfonos</v>
          </cell>
        </row>
        <row r="970">
          <cell r="A970">
            <v>262595</v>
          </cell>
          <cell r="B970" t="str">
            <v>Otros</v>
          </cell>
        </row>
        <row r="971">
          <cell r="A971">
            <v>2630</v>
          </cell>
          <cell r="B971" t="str">
            <v>Para mantenimiento y reparaciones</v>
          </cell>
          <cell r="C971">
            <v>203</v>
          </cell>
          <cell r="D971" t="str">
            <v>Pasivos estimados y provisiones</v>
          </cell>
        </row>
        <row r="972">
          <cell r="A972">
            <v>263005</v>
          </cell>
          <cell r="B972" t="str">
            <v>Terrenos</v>
          </cell>
        </row>
        <row r="973">
          <cell r="A973">
            <v>263010</v>
          </cell>
          <cell r="B973" t="str">
            <v>Construcciones y edificaciones</v>
          </cell>
        </row>
        <row r="974">
          <cell r="A974">
            <v>263015</v>
          </cell>
          <cell r="B974" t="str">
            <v>Maquinaria y equipo</v>
          </cell>
        </row>
        <row r="975">
          <cell r="A975">
            <v>263020</v>
          </cell>
          <cell r="B975" t="str">
            <v>Equipo de oficina</v>
          </cell>
        </row>
        <row r="976">
          <cell r="A976">
            <v>263025</v>
          </cell>
          <cell r="B976" t="str">
            <v>Equipo de computación y comunicación</v>
          </cell>
        </row>
        <row r="977">
          <cell r="A977">
            <v>263030</v>
          </cell>
          <cell r="B977" t="str">
            <v>Equipo médico-científico</v>
          </cell>
        </row>
        <row r="978">
          <cell r="A978">
            <v>263035</v>
          </cell>
          <cell r="B978" t="str">
            <v>Equipo de hoteles y restaurantes</v>
          </cell>
        </row>
        <row r="979">
          <cell r="A979">
            <v>263040</v>
          </cell>
          <cell r="B979" t="str">
            <v>Flota y equipo de transporte</v>
          </cell>
        </row>
        <row r="980">
          <cell r="A980">
            <v>263045</v>
          </cell>
          <cell r="B980" t="str">
            <v>Flota y equipo fluvial y/o marítimo</v>
          </cell>
        </row>
        <row r="981">
          <cell r="A981">
            <v>263050</v>
          </cell>
          <cell r="B981" t="str">
            <v>Flota y equipo aéreo</v>
          </cell>
        </row>
        <row r="982">
          <cell r="A982">
            <v>263055</v>
          </cell>
          <cell r="B982" t="str">
            <v>Flota y equipo férreo</v>
          </cell>
        </row>
        <row r="983">
          <cell r="A983">
            <v>263060</v>
          </cell>
          <cell r="B983" t="str">
            <v>Acueductos, plantas y redes</v>
          </cell>
        </row>
        <row r="984">
          <cell r="A984">
            <v>263065</v>
          </cell>
          <cell r="B984" t="str">
            <v>Armamento de vigilancia</v>
          </cell>
        </row>
        <row r="985">
          <cell r="A985">
            <v>263070</v>
          </cell>
          <cell r="B985" t="str">
            <v>Envases y empaques</v>
          </cell>
        </row>
        <row r="986">
          <cell r="A986">
            <v>263075</v>
          </cell>
          <cell r="B986" t="str">
            <v>Plantaciones agrícolas y forestales</v>
          </cell>
        </row>
        <row r="987">
          <cell r="A987">
            <v>263080</v>
          </cell>
          <cell r="B987" t="str">
            <v>Vías de comunicación</v>
          </cell>
        </row>
        <row r="988">
          <cell r="A988">
            <v>263085</v>
          </cell>
          <cell r="B988" t="str">
            <v>Pozos artesianos</v>
          </cell>
        </row>
        <row r="989">
          <cell r="A989">
            <v>263095</v>
          </cell>
          <cell r="B989" t="str">
            <v>Otros</v>
          </cell>
        </row>
        <row r="990">
          <cell r="A990">
            <v>2635</v>
          </cell>
          <cell r="B990" t="str">
            <v>Para contingencias</v>
          </cell>
          <cell r="C990">
            <v>203</v>
          </cell>
          <cell r="D990" t="str">
            <v>Pasivos estimados y provisiones</v>
          </cell>
        </row>
        <row r="991">
          <cell r="A991">
            <v>263505</v>
          </cell>
          <cell r="B991" t="str">
            <v>Multas y sanciones autoridades administrativas</v>
          </cell>
        </row>
        <row r="992">
          <cell r="A992">
            <v>263510</v>
          </cell>
          <cell r="B992" t="str">
            <v>Intereses por multas y sanciones</v>
          </cell>
        </row>
        <row r="993">
          <cell r="A993">
            <v>263515</v>
          </cell>
          <cell r="B993" t="str">
            <v>Reclamos</v>
          </cell>
        </row>
        <row r="994">
          <cell r="A994">
            <v>263520</v>
          </cell>
          <cell r="B994" t="str">
            <v>Laborales</v>
          </cell>
        </row>
        <row r="995">
          <cell r="A995">
            <v>263525</v>
          </cell>
          <cell r="B995" t="str">
            <v>Civiles</v>
          </cell>
        </row>
        <row r="996">
          <cell r="A996">
            <v>263530</v>
          </cell>
          <cell r="B996" t="str">
            <v>Penales</v>
          </cell>
        </row>
        <row r="997">
          <cell r="A997">
            <v>263535</v>
          </cell>
          <cell r="B997" t="str">
            <v>Administrativos</v>
          </cell>
        </row>
        <row r="998">
          <cell r="A998">
            <v>263540</v>
          </cell>
          <cell r="B998" t="str">
            <v>Comerciales</v>
          </cell>
        </row>
        <row r="999">
          <cell r="A999">
            <v>263595</v>
          </cell>
          <cell r="B999" t="str">
            <v>Otras</v>
          </cell>
        </row>
        <row r="1000">
          <cell r="A1000">
            <v>2640</v>
          </cell>
          <cell r="B1000" t="str">
            <v>Para obligaciones de garantías</v>
          </cell>
          <cell r="C1000">
            <v>203</v>
          </cell>
          <cell r="D1000" t="str">
            <v>Pasivos estimados y provisiones</v>
          </cell>
        </row>
        <row r="1001">
          <cell r="A1001" t="str">
            <v>264001 a 264098</v>
          </cell>
        </row>
        <row r="1002">
          <cell r="A1002">
            <v>2695</v>
          </cell>
          <cell r="B1002" t="str">
            <v>Provisiones diversas</v>
          </cell>
          <cell r="C1002">
            <v>203</v>
          </cell>
          <cell r="D1002" t="str">
            <v>Pasivos estimados y provisiones</v>
          </cell>
        </row>
        <row r="1003">
          <cell r="A1003">
            <v>269505</v>
          </cell>
          <cell r="B1003" t="str">
            <v>Para beneficencia</v>
          </cell>
        </row>
        <row r="1004">
          <cell r="A1004">
            <v>269510</v>
          </cell>
          <cell r="B1004" t="str">
            <v>Para comunicaciones</v>
          </cell>
        </row>
        <row r="1005">
          <cell r="A1005">
            <v>269515</v>
          </cell>
          <cell r="B1005" t="str">
            <v>Para pérdida en transporte</v>
          </cell>
        </row>
        <row r="1006">
          <cell r="A1006">
            <v>269520</v>
          </cell>
          <cell r="B1006" t="str">
            <v>Para operación</v>
          </cell>
        </row>
        <row r="1007">
          <cell r="A1007">
            <v>269525</v>
          </cell>
          <cell r="B1007" t="str">
            <v>Para protección de bienes agotables</v>
          </cell>
        </row>
        <row r="1008">
          <cell r="A1008">
            <v>269530</v>
          </cell>
          <cell r="B1008" t="str">
            <v>Para ajustes en redención de unidades</v>
          </cell>
        </row>
        <row r="1009">
          <cell r="A1009">
            <v>269535</v>
          </cell>
          <cell r="B1009" t="str">
            <v>Autoseguro</v>
          </cell>
          <cell r="C1009">
            <v>207</v>
          </cell>
          <cell r="D1009" t="str">
            <v>Reserva matemática y/o técnica y otros pasivos exclusivos en compañías de seguros</v>
          </cell>
        </row>
        <row r="1010">
          <cell r="A1010">
            <v>269540</v>
          </cell>
          <cell r="B1010" t="str">
            <v>Planes y programas de reforestación y electrificación</v>
          </cell>
        </row>
        <row r="1011">
          <cell r="A1011">
            <v>269595</v>
          </cell>
          <cell r="B1011" t="str">
            <v>Otras</v>
          </cell>
        </row>
        <row r="1012">
          <cell r="A1012">
            <v>27</v>
          </cell>
          <cell r="B1012" t="str">
            <v>Diferidos</v>
          </cell>
        </row>
        <row r="1013">
          <cell r="A1013">
            <v>2705</v>
          </cell>
          <cell r="B1013" t="str">
            <v>Ingresos recibidos por anticipado</v>
          </cell>
          <cell r="C1013">
            <v>204</v>
          </cell>
          <cell r="D1013" t="str">
            <v>Ingresos recibidos por anticipado</v>
          </cell>
        </row>
        <row r="1014">
          <cell r="A1014">
            <v>270505</v>
          </cell>
          <cell r="B1014" t="str">
            <v>Intereses</v>
          </cell>
        </row>
        <row r="1015">
          <cell r="A1015">
            <v>270510</v>
          </cell>
          <cell r="B1015" t="str">
            <v>Comisiones</v>
          </cell>
        </row>
        <row r="1016">
          <cell r="A1016">
            <v>270515</v>
          </cell>
          <cell r="B1016" t="str">
            <v>Arrendamientos</v>
          </cell>
        </row>
        <row r="1017">
          <cell r="A1017">
            <v>270520</v>
          </cell>
          <cell r="B1017" t="str">
            <v>Honorarios</v>
          </cell>
        </row>
        <row r="1018">
          <cell r="A1018">
            <v>270525</v>
          </cell>
          <cell r="B1018" t="str">
            <v>Servicios técnicos</v>
          </cell>
        </row>
        <row r="1019">
          <cell r="A1019">
            <v>270530</v>
          </cell>
          <cell r="B1019" t="str">
            <v>De suscriptores</v>
          </cell>
        </row>
        <row r="1020">
          <cell r="A1020">
            <v>270535</v>
          </cell>
          <cell r="B1020" t="str">
            <v>Transportes, fletes y acarreos</v>
          </cell>
        </row>
        <row r="1021">
          <cell r="A1021">
            <v>270540</v>
          </cell>
          <cell r="B1021" t="str">
            <v>Mercancía en tránsito ya vendida</v>
          </cell>
        </row>
        <row r="1022">
          <cell r="A1022">
            <v>270545</v>
          </cell>
          <cell r="B1022" t="str">
            <v>Matrículas y pensiones</v>
          </cell>
        </row>
        <row r="1023">
          <cell r="A1023">
            <v>270550</v>
          </cell>
          <cell r="B1023" t="str">
            <v>Cuotas de administración</v>
          </cell>
        </row>
        <row r="1024">
          <cell r="A1024">
            <v>270595</v>
          </cell>
          <cell r="B1024" t="str">
            <v>Otros</v>
          </cell>
        </row>
        <row r="1025">
          <cell r="A1025">
            <v>2710</v>
          </cell>
          <cell r="B1025" t="str">
            <v>Abonos diferidos</v>
          </cell>
          <cell r="C1025">
            <v>208</v>
          </cell>
          <cell r="D1025" t="str">
            <v>Pasivos por derivados financieros y operaciones de cobertura</v>
          </cell>
        </row>
        <row r="1026">
          <cell r="A1026">
            <v>271005</v>
          </cell>
          <cell r="B1026" t="str">
            <v>Reajuste del sistema</v>
          </cell>
        </row>
        <row r="1027">
          <cell r="A1027">
            <v>2715</v>
          </cell>
          <cell r="B1027" t="str">
            <v>Utilidad diferida en ventas a plazos</v>
          </cell>
          <cell r="C1027">
            <v>209</v>
          </cell>
          <cell r="D1027" t="str">
            <v>Otros pasivos diferentes de los anteriores</v>
          </cell>
        </row>
        <row r="1028">
          <cell r="A1028" t="str">
            <v>271501 a 271598</v>
          </cell>
        </row>
        <row r="1029">
          <cell r="A1029">
            <v>2720</v>
          </cell>
          <cell r="B1029" t="str">
            <v>Crédito por corrección monetaria diferida</v>
          </cell>
          <cell r="C1029">
            <v>208</v>
          </cell>
          <cell r="D1029" t="str">
            <v>Pasivos por derivados financieros y operaciones de cobertura</v>
          </cell>
        </row>
        <row r="1030">
          <cell r="A1030" t="str">
            <v>272001 a 272098</v>
          </cell>
        </row>
        <row r="1031">
          <cell r="A1031">
            <v>2725</v>
          </cell>
          <cell r="B1031" t="str">
            <v>Impuestos diferidos</v>
          </cell>
          <cell r="C1031">
            <v>205</v>
          </cell>
          <cell r="D1031" t="str">
            <v>Impuestos diferidos por pagar</v>
          </cell>
        </row>
        <row r="1032">
          <cell r="A1032">
            <v>272505</v>
          </cell>
          <cell r="B1032" t="str">
            <v>Por depreciación flexible</v>
          </cell>
        </row>
        <row r="1033">
          <cell r="A1033">
            <v>272595</v>
          </cell>
          <cell r="B1033" t="str">
            <v>Diversos</v>
          </cell>
        </row>
        <row r="1034">
          <cell r="A1034">
            <v>272599</v>
          </cell>
          <cell r="B1034" t="str">
            <v>Ajustes por inflación</v>
          </cell>
        </row>
        <row r="1035">
          <cell r="A1035">
            <v>28</v>
          </cell>
          <cell r="B1035" t="str">
            <v>Otros pasivos</v>
          </cell>
        </row>
        <row r="1036">
          <cell r="A1036">
            <v>2805</v>
          </cell>
          <cell r="B1036" t="str">
            <v>Anticipos y avances recibidos</v>
          </cell>
          <cell r="C1036">
            <v>204</v>
          </cell>
          <cell r="D1036" t="str">
            <v>Ingresos recibidos por anticipado</v>
          </cell>
        </row>
        <row r="1037">
          <cell r="A1037">
            <v>280505</v>
          </cell>
          <cell r="B1037" t="str">
            <v>De clientes</v>
          </cell>
        </row>
        <row r="1038">
          <cell r="A1038">
            <v>280510</v>
          </cell>
          <cell r="B1038" t="str">
            <v>Sobre contratos</v>
          </cell>
        </row>
        <row r="1039">
          <cell r="A1039">
            <v>280515</v>
          </cell>
          <cell r="B1039" t="str">
            <v>Para obras en proceso</v>
          </cell>
        </row>
        <row r="1040">
          <cell r="A1040">
            <v>280595</v>
          </cell>
          <cell r="B1040" t="str">
            <v>Otros</v>
          </cell>
        </row>
        <row r="1041">
          <cell r="A1041">
            <v>2810</v>
          </cell>
          <cell r="B1041" t="str">
            <v>Depósitos recibidos</v>
          </cell>
          <cell r="C1041">
            <v>204</v>
          </cell>
          <cell r="D1041" t="str">
            <v>Ingresos recibidos por anticipado</v>
          </cell>
        </row>
        <row r="1042">
          <cell r="A1042">
            <v>281005</v>
          </cell>
          <cell r="B1042" t="str">
            <v>Para futura suscripción de acciones</v>
          </cell>
        </row>
        <row r="1043">
          <cell r="A1043">
            <v>281010</v>
          </cell>
          <cell r="B1043" t="str">
            <v>Para futuro pago de cuotas o derechos sociales</v>
          </cell>
        </row>
        <row r="1044">
          <cell r="A1044">
            <v>281015</v>
          </cell>
          <cell r="B1044" t="str">
            <v>Para garantía en la prestación de servicios</v>
          </cell>
        </row>
        <row r="1045">
          <cell r="A1045">
            <v>281020</v>
          </cell>
          <cell r="B1045" t="str">
            <v>Para garantía de contratos</v>
          </cell>
        </row>
        <row r="1046">
          <cell r="A1046">
            <v>281025</v>
          </cell>
          <cell r="B1046" t="str">
            <v>De licitaciones</v>
          </cell>
        </row>
        <row r="1047">
          <cell r="A1047">
            <v>281030</v>
          </cell>
          <cell r="B1047" t="str">
            <v>De manejo de bienes</v>
          </cell>
        </row>
        <row r="1048">
          <cell r="A1048">
            <v>281035</v>
          </cell>
          <cell r="B1048" t="str">
            <v>Fondo de reserva</v>
          </cell>
        </row>
        <row r="1049">
          <cell r="A1049">
            <v>281095</v>
          </cell>
          <cell r="B1049" t="str">
            <v>Otros</v>
          </cell>
        </row>
        <row r="1050">
          <cell r="A1050">
            <v>2815</v>
          </cell>
          <cell r="B1050" t="str">
            <v>Ingresos recibidos para terceros</v>
          </cell>
          <cell r="C1050">
            <v>206</v>
          </cell>
          <cell r="D1050" t="str">
            <v>Ingresos recibidos para terceros</v>
          </cell>
        </row>
        <row r="1051">
          <cell r="A1051">
            <v>281505</v>
          </cell>
          <cell r="B1051" t="str">
            <v>Valores recibidos para terceros</v>
          </cell>
        </row>
        <row r="1052">
          <cell r="A1052">
            <v>281510</v>
          </cell>
          <cell r="B1052" t="str">
            <v>Venta por cuenta de terceros</v>
          </cell>
        </row>
        <row r="1053">
          <cell r="A1053">
            <v>2820</v>
          </cell>
          <cell r="B1053" t="str">
            <v>Cuentas de operación conjunta</v>
          </cell>
          <cell r="C1053">
            <v>209</v>
          </cell>
          <cell r="D1053" t="str">
            <v>Otros pasivos diferentes de los anteriores</v>
          </cell>
        </row>
        <row r="1054">
          <cell r="A1054" t="str">
            <v>282001 a 282098</v>
          </cell>
        </row>
        <row r="1055">
          <cell r="A1055">
            <v>2825</v>
          </cell>
          <cell r="B1055" t="str">
            <v>Retenciones a terceros sobre contratos</v>
          </cell>
          <cell r="C1055">
            <v>209</v>
          </cell>
          <cell r="D1055" t="str">
            <v>Otros pasivos diferentes de los anteriores</v>
          </cell>
        </row>
        <row r="1056">
          <cell r="A1056">
            <v>282505</v>
          </cell>
          <cell r="B1056" t="str">
            <v>Cumplimiento obligaciones laborales</v>
          </cell>
        </row>
        <row r="1057">
          <cell r="A1057">
            <v>282510</v>
          </cell>
          <cell r="B1057" t="str">
            <v>Para estabilidad de obra</v>
          </cell>
        </row>
        <row r="1058">
          <cell r="A1058">
            <v>282515</v>
          </cell>
          <cell r="B1058" t="str">
            <v>Garantía cumplimiento de contratos</v>
          </cell>
        </row>
        <row r="1059">
          <cell r="A1059">
            <v>2830</v>
          </cell>
          <cell r="B1059" t="str">
            <v>Embargos judiciales</v>
          </cell>
          <cell r="C1059">
            <v>209</v>
          </cell>
          <cell r="D1059" t="str">
            <v>Otros pasivos diferentes de los anteriores</v>
          </cell>
        </row>
        <row r="1060">
          <cell r="A1060">
            <v>283005</v>
          </cell>
          <cell r="B1060" t="str">
            <v>Indemnizaciones</v>
          </cell>
        </row>
        <row r="1061">
          <cell r="A1061">
            <v>283010</v>
          </cell>
          <cell r="B1061" t="str">
            <v>Depósitos judiciales</v>
          </cell>
        </row>
        <row r="1062">
          <cell r="A1062">
            <v>2835</v>
          </cell>
          <cell r="B1062" t="str">
            <v>Acreedores del sistema</v>
          </cell>
          <cell r="C1062">
            <v>209</v>
          </cell>
          <cell r="D1062" t="str">
            <v>Otros pasivos diferentes de los anteriores</v>
          </cell>
        </row>
        <row r="1063">
          <cell r="A1063">
            <v>283505</v>
          </cell>
          <cell r="B1063" t="str">
            <v>Cuotas netas</v>
          </cell>
        </row>
        <row r="1064">
          <cell r="A1064">
            <v>283510</v>
          </cell>
          <cell r="B1064" t="str">
            <v>Grupos en formación</v>
          </cell>
        </row>
        <row r="1065">
          <cell r="A1065">
            <v>2840</v>
          </cell>
          <cell r="B1065" t="str">
            <v>Cuentas en participación</v>
          </cell>
          <cell r="C1065">
            <v>209</v>
          </cell>
          <cell r="D1065" t="str">
            <v>Otros pasivos diferentes de los anteriores</v>
          </cell>
        </row>
        <row r="1066">
          <cell r="A1066" t="str">
            <v>284001 a 284098</v>
          </cell>
        </row>
        <row r="1067">
          <cell r="A1067">
            <v>2895</v>
          </cell>
          <cell r="B1067" t="str">
            <v>Diversos</v>
          </cell>
          <cell r="C1067">
            <v>209</v>
          </cell>
          <cell r="D1067" t="str">
            <v>Otros pasivos diferentes de los anteriores</v>
          </cell>
        </row>
        <row r="1068">
          <cell r="A1068">
            <v>289505</v>
          </cell>
          <cell r="B1068" t="str">
            <v>Préstamos de productos</v>
          </cell>
        </row>
        <row r="1069">
          <cell r="A1069">
            <v>289510</v>
          </cell>
          <cell r="B1069" t="str">
            <v>Reembolso de costos exploratorios</v>
          </cell>
        </row>
        <row r="1070">
          <cell r="A1070">
            <v>289515</v>
          </cell>
          <cell r="B1070" t="str">
            <v>Programa de extensión agropecuaria</v>
          </cell>
        </row>
        <row r="1071">
          <cell r="A1071">
            <v>29</v>
          </cell>
          <cell r="B1071" t="str">
            <v>Bonos y papeles comerciales</v>
          </cell>
        </row>
        <row r="1072">
          <cell r="A1072">
            <v>2905</v>
          </cell>
          <cell r="B1072" t="str">
            <v>Bonos en circulación</v>
          </cell>
          <cell r="C1072">
            <v>209</v>
          </cell>
          <cell r="D1072" t="str">
            <v>Otros pasivos diferentes de los anteriores</v>
          </cell>
        </row>
        <row r="1073">
          <cell r="A1073" t="str">
            <v>290501 a 290598</v>
          </cell>
        </row>
        <row r="1074">
          <cell r="A1074">
            <v>2910</v>
          </cell>
          <cell r="B1074" t="str">
            <v>Bonos obligatoriamente convertibles en acciones</v>
          </cell>
          <cell r="C1074">
            <v>209</v>
          </cell>
          <cell r="D1074" t="str">
            <v>Otros pasivos diferentes de los anteriores</v>
          </cell>
        </row>
        <row r="1075">
          <cell r="A1075" t="str">
            <v>291001 a 291098</v>
          </cell>
        </row>
        <row r="1076">
          <cell r="A1076">
            <v>2915</v>
          </cell>
          <cell r="B1076" t="str">
            <v>Papeles comerciales</v>
          </cell>
          <cell r="C1076">
            <v>209</v>
          </cell>
          <cell r="D1076" t="str">
            <v>Otros pasivos diferentes de los anteriores</v>
          </cell>
        </row>
        <row r="1077">
          <cell r="A1077" t="str">
            <v>291501 a 291598</v>
          </cell>
        </row>
        <row r="1078">
          <cell r="A1078">
            <v>2920</v>
          </cell>
          <cell r="B1078" t="str">
            <v>Bonos pensionales</v>
          </cell>
          <cell r="C1078">
            <v>209</v>
          </cell>
          <cell r="D1078" t="str">
            <v>Otros pasivos diferentes de los anteriores</v>
          </cell>
        </row>
        <row r="1079">
          <cell r="A1079">
            <v>292005</v>
          </cell>
          <cell r="B1079" t="str">
            <v>Valor bonos pensionales</v>
          </cell>
        </row>
        <row r="1080">
          <cell r="A1080">
            <v>292010</v>
          </cell>
          <cell r="B1080" t="str">
            <v>Bonos pensionales por amortizar (DB)</v>
          </cell>
        </row>
        <row r="1081">
          <cell r="A1081">
            <v>292015</v>
          </cell>
          <cell r="B1081" t="str">
            <v>Intereses causados sobre bonos pensionales</v>
          </cell>
        </row>
        <row r="1082">
          <cell r="A1082">
            <v>2925</v>
          </cell>
          <cell r="B1082" t="str">
            <v>Títulos pensionales</v>
          </cell>
          <cell r="C1082">
            <v>209</v>
          </cell>
          <cell r="D1082" t="str">
            <v>Otros pasivos diferentes de los anteriores</v>
          </cell>
        </row>
        <row r="1083">
          <cell r="A1083">
            <v>292505</v>
          </cell>
          <cell r="B1083" t="str">
            <v>Valor títulos pensionales</v>
          </cell>
        </row>
        <row r="1084">
          <cell r="A1084">
            <v>292510</v>
          </cell>
          <cell r="B1084" t="str">
            <v>Títulos pensionales por amortizar (DB)</v>
          </cell>
        </row>
        <row r="1085">
          <cell r="A1085">
            <v>292515</v>
          </cell>
          <cell r="B1085" t="str">
            <v>Intereses causados sobre títulos pensionales</v>
          </cell>
        </row>
        <row r="1086">
          <cell r="A1086">
            <v>3</v>
          </cell>
          <cell r="B1086" t="str">
            <v>Patrimonio</v>
          </cell>
        </row>
        <row r="1087">
          <cell r="A1087">
            <v>31</v>
          </cell>
          <cell r="B1087" t="str">
            <v>Capital social</v>
          </cell>
          <cell r="C1087">
            <v>213</v>
          </cell>
          <cell r="D1087" t="str">
            <v>Capital</v>
          </cell>
        </row>
        <row r="1088">
          <cell r="A1088">
            <v>3105</v>
          </cell>
          <cell r="B1088" t="str">
            <v>Capital suscrito y pagado</v>
          </cell>
          <cell r="C1088">
            <v>213</v>
          </cell>
          <cell r="D1088" t="str">
            <v>Capital</v>
          </cell>
        </row>
        <row r="1089">
          <cell r="A1089">
            <v>310505</v>
          </cell>
          <cell r="B1089" t="str">
            <v>Capital autorizado</v>
          </cell>
          <cell r="C1089">
            <v>213</v>
          </cell>
          <cell r="D1089" t="str">
            <v>Capital</v>
          </cell>
        </row>
        <row r="1090">
          <cell r="A1090">
            <v>310510</v>
          </cell>
          <cell r="B1090" t="str">
            <v>Capital por suscribir (DB)</v>
          </cell>
          <cell r="C1090">
            <v>213</v>
          </cell>
          <cell r="D1090" t="str">
            <v>Capital</v>
          </cell>
        </row>
        <row r="1091">
          <cell r="A1091">
            <v>310515</v>
          </cell>
          <cell r="B1091" t="str">
            <v>Capital suscrito por cobrar (DB)</v>
          </cell>
          <cell r="C1091">
            <v>213</v>
          </cell>
          <cell r="D1091" t="str">
            <v>Capital</v>
          </cell>
        </row>
        <row r="1092">
          <cell r="A1092">
            <v>3115</v>
          </cell>
          <cell r="B1092" t="str">
            <v>Aportes sociales</v>
          </cell>
          <cell r="C1092">
            <v>213</v>
          </cell>
          <cell r="D1092" t="str">
            <v>Capital</v>
          </cell>
        </row>
        <row r="1093">
          <cell r="A1093">
            <v>311505</v>
          </cell>
          <cell r="B1093" t="str">
            <v>Cuotas o partes de interés social</v>
          </cell>
          <cell r="C1093">
            <v>213</v>
          </cell>
          <cell r="D1093" t="str">
            <v>Capital</v>
          </cell>
        </row>
        <row r="1094">
          <cell r="A1094">
            <v>311510</v>
          </cell>
          <cell r="B1094" t="str">
            <v>Aportes de socios-fondo mutuo de inversión</v>
          </cell>
          <cell r="C1094">
            <v>213</v>
          </cell>
          <cell r="D1094" t="str">
            <v>Capital</v>
          </cell>
        </row>
        <row r="1095">
          <cell r="A1095">
            <v>311515</v>
          </cell>
          <cell r="B1095" t="str">
            <v>Contribución de la empresa-fondo mutuo de inversión</v>
          </cell>
          <cell r="C1095">
            <v>213</v>
          </cell>
          <cell r="D1095" t="str">
            <v>Capital</v>
          </cell>
        </row>
        <row r="1096">
          <cell r="A1096">
            <v>311520</v>
          </cell>
          <cell r="B1096" t="str">
            <v>Suscripciones del público</v>
          </cell>
          <cell r="C1096">
            <v>213</v>
          </cell>
          <cell r="D1096" t="str">
            <v>Capital</v>
          </cell>
        </row>
        <row r="1097">
          <cell r="A1097">
            <v>3120</v>
          </cell>
          <cell r="B1097" t="str">
            <v>Capital asignado</v>
          </cell>
          <cell r="C1097">
            <v>214</v>
          </cell>
          <cell r="D1097" t="str">
            <v>Capital asignado y suplementario</v>
          </cell>
        </row>
        <row r="1098">
          <cell r="A1098" t="str">
            <v>312001 a 312098</v>
          </cell>
          <cell r="D1098">
            <v>0</v>
          </cell>
        </row>
        <row r="1099">
          <cell r="A1099">
            <v>3125</v>
          </cell>
          <cell r="B1099" t="str">
            <v>Inversión suplementaria al capital asignado</v>
          </cell>
          <cell r="D1099">
            <v>0</v>
          </cell>
        </row>
        <row r="1100">
          <cell r="A1100" t="str">
            <v>312501 a 312598</v>
          </cell>
          <cell r="D1100">
            <v>0</v>
          </cell>
        </row>
        <row r="1101">
          <cell r="A1101">
            <v>3130</v>
          </cell>
          <cell r="B1101" t="str">
            <v>Capital de personas naturales</v>
          </cell>
          <cell r="D1101">
            <v>0</v>
          </cell>
        </row>
        <row r="1102">
          <cell r="A1102" t="str">
            <v>313001 a 313098</v>
          </cell>
          <cell r="D1102">
            <v>0</v>
          </cell>
        </row>
        <row r="1103">
          <cell r="A1103">
            <v>3135</v>
          </cell>
          <cell r="B1103" t="str">
            <v>Aportes del Estado</v>
          </cell>
          <cell r="C1103">
            <v>215</v>
          </cell>
          <cell r="D1103" t="str">
            <v>Aportes del Estado</v>
          </cell>
        </row>
        <row r="1104">
          <cell r="A1104" t="str">
            <v>313501 a 313598</v>
          </cell>
          <cell r="D1104">
            <v>0</v>
          </cell>
        </row>
        <row r="1105">
          <cell r="A1105">
            <v>3140</v>
          </cell>
          <cell r="B1105" t="str">
            <v>Fondo social</v>
          </cell>
          <cell r="C1105">
            <v>216</v>
          </cell>
          <cell r="D1105" t="str">
            <v>Fondo social</v>
          </cell>
        </row>
        <row r="1106">
          <cell r="A1106" t="str">
            <v>314001 a 314098</v>
          </cell>
          <cell r="D1106">
            <v>0</v>
          </cell>
        </row>
        <row r="1107">
          <cell r="A1107">
            <v>32</v>
          </cell>
          <cell r="B1107" t="str">
            <v>Superávit de capital</v>
          </cell>
          <cell r="C1107">
            <v>217</v>
          </cell>
          <cell r="D1107" t="str">
            <v>Prima en colocación de acciones</v>
          </cell>
        </row>
        <row r="1108">
          <cell r="A1108">
            <v>3205</v>
          </cell>
          <cell r="B1108" t="str">
            <v>Prima en colocación de acciones, cuotas o partes de interés social</v>
          </cell>
          <cell r="C1108">
            <v>217</v>
          </cell>
          <cell r="D1108" t="str">
            <v>Prima en colocación de acciones</v>
          </cell>
        </row>
        <row r="1109">
          <cell r="A1109">
            <v>320505</v>
          </cell>
          <cell r="B1109" t="str">
            <v>Prima en colocación de acciones</v>
          </cell>
          <cell r="C1109">
            <v>217</v>
          </cell>
          <cell r="D1109" t="str">
            <v>Prima en colocación de acciones</v>
          </cell>
        </row>
        <row r="1110">
          <cell r="A1110">
            <v>320510</v>
          </cell>
          <cell r="B1110" t="str">
            <v>Prima en colocación de acciones por cobrar (DB)</v>
          </cell>
          <cell r="C1110">
            <v>217</v>
          </cell>
          <cell r="D1110" t="str">
            <v>Prima en colocación de acciones</v>
          </cell>
        </row>
        <row r="1111">
          <cell r="A1111">
            <v>320515</v>
          </cell>
          <cell r="B1111" t="str">
            <v>Prima en colocación de cuotas o partes de interés social</v>
          </cell>
          <cell r="C1111">
            <v>217</v>
          </cell>
          <cell r="D1111" t="str">
            <v>Prima en colocación de acciones</v>
          </cell>
        </row>
        <row r="1112">
          <cell r="A1112">
            <v>3210</v>
          </cell>
          <cell r="B1112" t="str">
            <v>Donaciones</v>
          </cell>
          <cell r="C1112">
            <v>218</v>
          </cell>
          <cell r="D1112" t="str">
            <v>Donaciones</v>
          </cell>
        </row>
        <row r="1113">
          <cell r="A1113">
            <v>321005</v>
          </cell>
          <cell r="B1113" t="str">
            <v>En dinero</v>
          </cell>
          <cell r="C1113">
            <v>218</v>
          </cell>
          <cell r="D1113" t="str">
            <v>Donaciones</v>
          </cell>
        </row>
        <row r="1114">
          <cell r="A1114">
            <v>321010</v>
          </cell>
          <cell r="B1114" t="str">
            <v>En valores mobiliarios</v>
          </cell>
          <cell r="C1114">
            <v>218</v>
          </cell>
          <cell r="D1114" t="str">
            <v>Donaciones</v>
          </cell>
        </row>
        <row r="1115">
          <cell r="A1115">
            <v>321015</v>
          </cell>
          <cell r="B1115" t="str">
            <v>En bienes muebles</v>
          </cell>
          <cell r="C1115">
            <v>218</v>
          </cell>
          <cell r="D1115" t="str">
            <v>Donaciones</v>
          </cell>
        </row>
        <row r="1116">
          <cell r="A1116">
            <v>321020</v>
          </cell>
          <cell r="B1116" t="str">
            <v>En bienes inmuebles</v>
          </cell>
          <cell r="C1116">
            <v>218</v>
          </cell>
          <cell r="D1116" t="str">
            <v>Donaciones</v>
          </cell>
        </row>
        <row r="1117">
          <cell r="A1117">
            <v>321025</v>
          </cell>
          <cell r="B1117" t="str">
            <v>En intangibles</v>
          </cell>
          <cell r="C1117">
            <v>218</v>
          </cell>
          <cell r="D1117" t="str">
            <v>Donaciones</v>
          </cell>
        </row>
        <row r="1118">
          <cell r="A1118">
            <v>3215</v>
          </cell>
          <cell r="B1118" t="str">
            <v>Crédito mercantil</v>
          </cell>
          <cell r="C1118">
            <v>219</v>
          </cell>
          <cell r="D1118" t="str">
            <v>Crédito mercantil y "Know how"</v>
          </cell>
        </row>
        <row r="1119">
          <cell r="A1119" t="str">
            <v>321501 a 321598</v>
          </cell>
          <cell r="C1119">
            <v>219</v>
          </cell>
          <cell r="D1119" t="str">
            <v>Crédito mercantil y "Know how"</v>
          </cell>
        </row>
        <row r="1120">
          <cell r="A1120">
            <v>3220</v>
          </cell>
          <cell r="B1120" t="str">
            <v>Know how</v>
          </cell>
          <cell r="C1120">
            <v>219</v>
          </cell>
          <cell r="D1120" t="str">
            <v>Crédito mercantil y "Know how"</v>
          </cell>
        </row>
        <row r="1121">
          <cell r="A1121" t="str">
            <v>322001 a 322098</v>
          </cell>
          <cell r="C1121">
            <v>219</v>
          </cell>
          <cell r="D1121" t="str">
            <v>Crédito mercantil y "Know how"</v>
          </cell>
        </row>
        <row r="1122">
          <cell r="A1122">
            <v>3225</v>
          </cell>
          <cell r="B1122" t="str">
            <v>Superávit método de participación</v>
          </cell>
          <cell r="C1122">
            <v>220</v>
          </cell>
          <cell r="D1122" t="str">
            <v>Método de participación</v>
          </cell>
        </row>
        <row r="1123">
          <cell r="A1123">
            <v>322505</v>
          </cell>
          <cell r="B1123" t="str">
            <v>De acciones</v>
          </cell>
          <cell r="C1123">
            <v>220</v>
          </cell>
          <cell r="D1123" t="str">
            <v>Método de participación</v>
          </cell>
        </row>
        <row r="1124">
          <cell r="A1124">
            <v>322510</v>
          </cell>
          <cell r="B1124" t="str">
            <v>De cuotas o partes de interés social</v>
          </cell>
          <cell r="C1124">
            <v>220</v>
          </cell>
          <cell r="D1124" t="str">
            <v>Método de participación</v>
          </cell>
        </row>
        <row r="1125">
          <cell r="A1125">
            <v>33</v>
          </cell>
          <cell r="B1125" t="str">
            <v>Reservas</v>
          </cell>
          <cell r="D1125">
            <v>0</v>
          </cell>
        </row>
        <row r="1126">
          <cell r="A1126">
            <v>3305</v>
          </cell>
          <cell r="B1126" t="str">
            <v>Reservas obligatorias</v>
          </cell>
          <cell r="D1126">
            <v>0</v>
          </cell>
        </row>
        <row r="1127">
          <cell r="A1127">
            <v>330505</v>
          </cell>
          <cell r="B1127" t="str">
            <v>Reserva legal</v>
          </cell>
          <cell r="C1127">
            <v>224</v>
          </cell>
          <cell r="D1127" t="str">
            <v>Reserva obligatorias no gravadas</v>
          </cell>
        </row>
        <row r="1128">
          <cell r="A1128">
            <v>330510</v>
          </cell>
          <cell r="B1128" t="str">
            <v>Reservas por disposiciones fiscales</v>
          </cell>
          <cell r="C1128">
            <v>226</v>
          </cell>
          <cell r="D1128" t="str">
            <v>Reserva Art. 130 E.T susceptible de no ser gravada</v>
          </cell>
        </row>
        <row r="1129">
          <cell r="A1129">
            <v>330515</v>
          </cell>
          <cell r="B1129" t="str">
            <v>Reserva para readquisición de acciones</v>
          </cell>
          <cell r="C1129">
            <v>229</v>
          </cell>
          <cell r="D1129" t="str">
            <v>Reserva para readquisición de acciones propias</v>
          </cell>
        </row>
        <row r="1130">
          <cell r="A1130">
            <v>330516</v>
          </cell>
          <cell r="B1130" t="str">
            <v>Acciones propias readquiridas (DB)</v>
          </cell>
          <cell r="C1130">
            <v>230</v>
          </cell>
          <cell r="D1130" t="str">
            <v>Acciones propias readquiridas</v>
          </cell>
        </row>
        <row r="1131">
          <cell r="A1131">
            <v>330517</v>
          </cell>
          <cell r="B1131" t="str">
            <v>Reserva para readquisición de cuotas o partes de interés social</v>
          </cell>
          <cell r="C1131">
            <v>229</v>
          </cell>
          <cell r="D1131" t="str">
            <v>Reserva para readquisición de acciones propias</v>
          </cell>
        </row>
        <row r="1132">
          <cell r="A1132">
            <v>330518</v>
          </cell>
          <cell r="B1132" t="str">
            <v>Cuotas o partes de interés social propias readquiridas (DB)</v>
          </cell>
          <cell r="C1132">
            <v>230</v>
          </cell>
          <cell r="D1132" t="str">
            <v>Acciones propias readquiridas</v>
          </cell>
        </row>
        <row r="1133">
          <cell r="A1133">
            <v>330520</v>
          </cell>
          <cell r="B1133" t="str">
            <v>Reserva para extensión agropecuaria</v>
          </cell>
          <cell r="D1133">
            <v>0</v>
          </cell>
        </row>
        <row r="1134">
          <cell r="A1134">
            <v>330525</v>
          </cell>
          <cell r="B1134" t="str">
            <v>Reserva Ley 7ª de 1990</v>
          </cell>
          <cell r="D1134">
            <v>0</v>
          </cell>
        </row>
        <row r="1135">
          <cell r="A1135">
            <v>330530</v>
          </cell>
          <cell r="B1135" t="str">
            <v>Reserva para reposición de semovientes</v>
          </cell>
          <cell r="D1135">
            <v>0</v>
          </cell>
        </row>
        <row r="1136">
          <cell r="A1136">
            <v>330535</v>
          </cell>
          <cell r="B1136" t="str">
            <v>Reserva Ley 4ª de 1980</v>
          </cell>
          <cell r="D1136">
            <v>0</v>
          </cell>
        </row>
        <row r="1137">
          <cell r="A1137">
            <v>330595</v>
          </cell>
          <cell r="B1137" t="str">
            <v>Otras</v>
          </cell>
          <cell r="D1137">
            <v>0</v>
          </cell>
        </row>
        <row r="1138">
          <cell r="A1138">
            <v>3310</v>
          </cell>
          <cell r="B1138" t="str">
            <v>Reservas estatutarias</v>
          </cell>
          <cell r="D1138">
            <v>0</v>
          </cell>
        </row>
        <row r="1139">
          <cell r="A1139">
            <v>331005</v>
          </cell>
          <cell r="B1139" t="str">
            <v>Para futuras capitalizaciones</v>
          </cell>
          <cell r="D1139">
            <v>0</v>
          </cell>
        </row>
        <row r="1140">
          <cell r="A1140">
            <v>331010</v>
          </cell>
          <cell r="B1140" t="str">
            <v>Para reposición de activos</v>
          </cell>
          <cell r="D1140">
            <v>0</v>
          </cell>
        </row>
        <row r="1141">
          <cell r="A1141">
            <v>331015</v>
          </cell>
          <cell r="B1141" t="str">
            <v>Para futuros ensanches</v>
          </cell>
          <cell r="D1141">
            <v>0</v>
          </cell>
        </row>
        <row r="1142">
          <cell r="A1142">
            <v>331095</v>
          </cell>
          <cell r="B1142" t="str">
            <v>Otras</v>
          </cell>
          <cell r="D1142">
            <v>0</v>
          </cell>
        </row>
        <row r="1143">
          <cell r="A1143">
            <v>3315</v>
          </cell>
          <cell r="B1143" t="str">
            <v>Reservas ocasionales</v>
          </cell>
          <cell r="D1143">
            <v>0</v>
          </cell>
        </row>
        <row r="1144">
          <cell r="A1144">
            <v>331505</v>
          </cell>
          <cell r="B1144" t="str">
            <v>Para beneficencia y civismo</v>
          </cell>
          <cell r="D1144">
            <v>0</v>
          </cell>
        </row>
        <row r="1145">
          <cell r="A1145">
            <v>331510</v>
          </cell>
          <cell r="B1145" t="str">
            <v>Para futuras capitalizaciones</v>
          </cell>
          <cell r="D1145">
            <v>0</v>
          </cell>
        </row>
        <row r="1146">
          <cell r="A1146">
            <v>331515</v>
          </cell>
          <cell r="B1146" t="str">
            <v>Para futuros ensanches</v>
          </cell>
          <cell r="D1146">
            <v>0</v>
          </cell>
        </row>
        <row r="1147">
          <cell r="A1147">
            <v>331520</v>
          </cell>
          <cell r="B1147" t="str">
            <v>Para adquisición o reposición de propiedades, planta y equipo</v>
          </cell>
          <cell r="D1147">
            <v>0</v>
          </cell>
        </row>
        <row r="1148">
          <cell r="A1148">
            <v>331525</v>
          </cell>
          <cell r="B1148" t="str">
            <v>Para investigaciones y desarrollo</v>
          </cell>
          <cell r="D1148">
            <v>0</v>
          </cell>
        </row>
        <row r="1149">
          <cell r="A1149">
            <v>331530</v>
          </cell>
          <cell r="B1149" t="str">
            <v>Para fomento económico</v>
          </cell>
          <cell r="D1149">
            <v>0</v>
          </cell>
        </row>
        <row r="1150">
          <cell r="A1150">
            <v>331535</v>
          </cell>
          <cell r="B1150" t="str">
            <v>Para capital de trabajo</v>
          </cell>
          <cell r="D1150">
            <v>0</v>
          </cell>
        </row>
        <row r="1151">
          <cell r="A1151">
            <v>331540</v>
          </cell>
          <cell r="B1151" t="str">
            <v>Para estabilización de rendimientos</v>
          </cell>
          <cell r="D1151">
            <v>0</v>
          </cell>
        </row>
        <row r="1152">
          <cell r="A1152">
            <v>331545</v>
          </cell>
          <cell r="B1152" t="str">
            <v>A disposición del máximo órgano social</v>
          </cell>
          <cell r="D1152">
            <v>0</v>
          </cell>
        </row>
        <row r="1153">
          <cell r="A1153">
            <v>331595</v>
          </cell>
          <cell r="B1153" t="str">
            <v>Otras</v>
          </cell>
          <cell r="D1153">
            <v>0</v>
          </cell>
        </row>
        <row r="1154">
          <cell r="A1154">
            <v>34</v>
          </cell>
          <cell r="B1154" t="str">
            <v>Revalorización del patrimonio</v>
          </cell>
          <cell r="C1154">
            <v>233</v>
          </cell>
          <cell r="D1154" t="str">
            <v>Revalorización del Patrimonio</v>
          </cell>
        </row>
        <row r="1155">
          <cell r="A1155">
            <v>3405</v>
          </cell>
          <cell r="B1155" t="str">
            <v>Ajustes por inflación**</v>
          </cell>
          <cell r="C1155">
            <v>233</v>
          </cell>
          <cell r="D1155" t="str">
            <v>Revalorización del Patrimonio</v>
          </cell>
        </row>
        <row r="1156">
          <cell r="A1156">
            <v>340505</v>
          </cell>
          <cell r="B1156" t="str">
            <v>De capital social</v>
          </cell>
          <cell r="C1156">
            <v>233</v>
          </cell>
          <cell r="D1156" t="str">
            <v>Revalorización del Patrimonio</v>
          </cell>
        </row>
        <row r="1157">
          <cell r="A1157">
            <v>340510</v>
          </cell>
          <cell r="B1157" t="str">
            <v>De superávit de capital</v>
          </cell>
          <cell r="C1157">
            <v>233</v>
          </cell>
          <cell r="D1157" t="str">
            <v>Revalorización del Patrimonio</v>
          </cell>
        </row>
        <row r="1158">
          <cell r="A1158">
            <v>340515</v>
          </cell>
          <cell r="B1158" t="str">
            <v>De reservas</v>
          </cell>
          <cell r="C1158">
            <v>233</v>
          </cell>
          <cell r="D1158" t="str">
            <v>Revalorización del Patrimonio</v>
          </cell>
        </row>
        <row r="1159">
          <cell r="A1159">
            <v>340520</v>
          </cell>
          <cell r="B1159" t="str">
            <v>De resultados de ejercicios anteriores</v>
          </cell>
          <cell r="C1159">
            <v>233</v>
          </cell>
          <cell r="D1159" t="str">
            <v>Revalorización del Patrimonio</v>
          </cell>
        </row>
        <row r="1160">
          <cell r="A1160">
            <v>340525</v>
          </cell>
          <cell r="B1160" t="str">
            <v>De activos en período improductivo</v>
          </cell>
          <cell r="C1160">
            <v>233</v>
          </cell>
          <cell r="D1160" t="str">
            <v>Revalorización del Patrimonio</v>
          </cell>
        </row>
        <row r="1161">
          <cell r="A1161">
            <v>340530</v>
          </cell>
          <cell r="B1161" t="str">
            <v>De saneamiento fiscal</v>
          </cell>
          <cell r="C1161">
            <v>233</v>
          </cell>
          <cell r="D1161" t="str">
            <v>Revalorización del Patrimonio</v>
          </cell>
        </row>
        <row r="1162">
          <cell r="A1162">
            <v>340535</v>
          </cell>
          <cell r="B1162" t="str">
            <v>De ajustes Decreto 3019 de 1989</v>
          </cell>
          <cell r="C1162">
            <v>233</v>
          </cell>
          <cell r="D1162" t="str">
            <v>Revalorización del Patrimonio</v>
          </cell>
        </row>
        <row r="1163">
          <cell r="A1163">
            <v>340540</v>
          </cell>
          <cell r="B1163" t="str">
            <v>De dividendos y participaciones decretadas en acciones, cuotas o partes de interés social</v>
          </cell>
          <cell r="C1163">
            <v>233</v>
          </cell>
          <cell r="D1163" t="str">
            <v>Revalorización del Patrimonio</v>
          </cell>
        </row>
        <row r="1164">
          <cell r="A1164">
            <v>340545</v>
          </cell>
          <cell r="B1164" t="str">
            <v>Superávit método de participación</v>
          </cell>
          <cell r="C1164">
            <v>233</v>
          </cell>
          <cell r="D1164" t="str">
            <v>Revalorización del Patrimonio</v>
          </cell>
        </row>
        <row r="1165">
          <cell r="A1165">
            <v>3410</v>
          </cell>
          <cell r="B1165" t="str">
            <v>Saneamiento fiscal</v>
          </cell>
          <cell r="C1165">
            <v>233</v>
          </cell>
          <cell r="D1165" t="str">
            <v>Revalorización del Patrimonio</v>
          </cell>
        </row>
        <row r="1166">
          <cell r="A1166" t="str">
            <v>341001 a 341098</v>
          </cell>
          <cell r="C1166">
            <v>233</v>
          </cell>
          <cell r="D1166" t="str">
            <v>Revalorización del Patrimonio</v>
          </cell>
        </row>
        <row r="1167">
          <cell r="A1167">
            <v>3415</v>
          </cell>
          <cell r="B1167" t="str">
            <v>Ajustes por inflación Decreto 3019 de 1989</v>
          </cell>
          <cell r="C1167">
            <v>233</v>
          </cell>
          <cell r="D1167" t="str">
            <v>Revalorización del Patrimonio</v>
          </cell>
        </row>
        <row r="1168">
          <cell r="A1168" t="str">
            <v>341501 a 341598</v>
          </cell>
          <cell r="C1168">
            <v>233</v>
          </cell>
          <cell r="D1168" t="str">
            <v>Revalorización del Patrimonio</v>
          </cell>
        </row>
        <row r="1169">
          <cell r="A1169">
            <v>35</v>
          </cell>
          <cell r="B1169" t="str">
            <v>Dividendos o participaciones decretados en acciones, cuotas o partes de interés social</v>
          </cell>
          <cell r="C1169">
            <v>234</v>
          </cell>
          <cell r="D1169" t="str">
            <v>Dividendos o participaciones decretados en acciones o cuotas</v>
          </cell>
        </row>
        <row r="1170">
          <cell r="A1170">
            <v>3505</v>
          </cell>
          <cell r="B1170" t="str">
            <v>Dividendos decretados en acciones</v>
          </cell>
          <cell r="C1170">
            <v>234</v>
          </cell>
          <cell r="D1170" t="str">
            <v>Dividendos o participaciones decretados en acciones o cuotas</v>
          </cell>
        </row>
        <row r="1171">
          <cell r="A1171" t="str">
            <v>350501 a 350598</v>
          </cell>
          <cell r="C1171">
            <v>234</v>
          </cell>
          <cell r="D1171" t="str">
            <v>Dividendos o participaciones decretados en acciones o cuotas</v>
          </cell>
        </row>
        <row r="1172">
          <cell r="A1172">
            <v>3510</v>
          </cell>
          <cell r="B1172" t="str">
            <v>Participaciones decretadas en cuotas o partes de interés social</v>
          </cell>
          <cell r="C1172">
            <v>234</v>
          </cell>
          <cell r="D1172" t="str">
            <v>Dividendos o participaciones decretados en acciones o cuotas</v>
          </cell>
        </row>
        <row r="1173">
          <cell r="A1173" t="str">
            <v>351001 a 351098</v>
          </cell>
          <cell r="C1173">
            <v>234</v>
          </cell>
          <cell r="D1173" t="str">
            <v>Dividendos o participaciones decretados en acciones o cuotas</v>
          </cell>
        </row>
        <row r="1174">
          <cell r="A1174">
            <v>36</v>
          </cell>
          <cell r="B1174" t="str">
            <v>Resultados del ejercicio</v>
          </cell>
          <cell r="D1174">
            <v>0</v>
          </cell>
        </row>
        <row r="1175">
          <cell r="A1175">
            <v>3605</v>
          </cell>
          <cell r="B1175" t="str">
            <v>Utilidad del ejercicio</v>
          </cell>
          <cell r="C1175">
            <v>235</v>
          </cell>
          <cell r="D1175" t="str">
            <v>Utilidades del ejercicio</v>
          </cell>
        </row>
        <row r="1176">
          <cell r="A1176" t="str">
            <v>360501 a 360598</v>
          </cell>
          <cell r="D1176">
            <v>0</v>
          </cell>
        </row>
        <row r="1177">
          <cell r="A1177">
            <v>3610</v>
          </cell>
          <cell r="B1177" t="str">
            <v>Pérdida del ejercicio</v>
          </cell>
          <cell r="C1177">
            <v>236</v>
          </cell>
          <cell r="D1177" t="str">
            <v>Pérdidas del ejercicio</v>
          </cell>
        </row>
        <row r="1178">
          <cell r="A1178" t="str">
            <v>361001 a 361098</v>
          </cell>
          <cell r="D1178">
            <v>0</v>
          </cell>
        </row>
        <row r="1179">
          <cell r="A1179">
            <v>37</v>
          </cell>
          <cell r="B1179" t="str">
            <v>Resultados de ejercicios anteriores</v>
          </cell>
          <cell r="D1179">
            <v>0</v>
          </cell>
        </row>
        <row r="1180">
          <cell r="A1180">
            <v>3705</v>
          </cell>
          <cell r="B1180" t="str">
            <v>Utilidades acumuladas</v>
          </cell>
          <cell r="C1180">
            <v>238</v>
          </cell>
          <cell r="D1180" t="str">
            <v>Utilidades acumuladas de periodos anteriores no gravadas</v>
          </cell>
        </row>
        <row r="1181">
          <cell r="A1181" t="str">
            <v>370501 a 370598</v>
          </cell>
          <cell r="D1181">
            <v>0</v>
          </cell>
        </row>
        <row r="1182">
          <cell r="A1182">
            <v>3710</v>
          </cell>
          <cell r="B1182" t="str">
            <v>Pérdidas acumuladas</v>
          </cell>
          <cell r="C1182">
            <v>239</v>
          </cell>
          <cell r="D1182" t="str">
            <v>Pérdidas acumuladas periodos anteriores</v>
          </cell>
        </row>
        <row r="1183">
          <cell r="A1183" t="str">
            <v>371001 a 371098</v>
          </cell>
          <cell r="D1183">
            <v>0</v>
          </cell>
        </row>
        <row r="1184">
          <cell r="A1184">
            <v>38</v>
          </cell>
          <cell r="B1184" t="str">
            <v>Superávit por valorizaciones</v>
          </cell>
          <cell r="D1184">
            <v>0</v>
          </cell>
        </row>
        <row r="1185">
          <cell r="A1185">
            <v>3805</v>
          </cell>
          <cell r="B1185" t="str">
            <v>De inversiones</v>
          </cell>
          <cell r="C1185">
            <v>241</v>
          </cell>
          <cell r="D1185" t="str">
            <v>De propiedad, planta y equipo</v>
          </cell>
        </row>
        <row r="1186">
          <cell r="A1186">
            <v>380505</v>
          </cell>
          <cell r="B1186" t="str">
            <v>Acciones</v>
          </cell>
          <cell r="C1186">
            <v>241</v>
          </cell>
          <cell r="D1186" t="str">
            <v>De propiedad, planta y equipo</v>
          </cell>
        </row>
        <row r="1187">
          <cell r="A1187">
            <v>380510</v>
          </cell>
          <cell r="B1187" t="str">
            <v>Cuotas o partes de interés social</v>
          </cell>
          <cell r="C1187">
            <v>241</v>
          </cell>
          <cell r="D1187" t="str">
            <v>De propiedad, planta y equipo</v>
          </cell>
        </row>
        <row r="1188">
          <cell r="A1188">
            <v>380515</v>
          </cell>
          <cell r="B1188" t="str">
            <v>Derechos fiduciarios</v>
          </cell>
          <cell r="C1188">
            <v>241</v>
          </cell>
          <cell r="D1188" t="str">
            <v>De propiedad, planta y equipo</v>
          </cell>
        </row>
        <row r="1189">
          <cell r="A1189">
            <v>3810</v>
          </cell>
          <cell r="B1189" t="str">
            <v>De propiedades, planta y equipo</v>
          </cell>
          <cell r="D1189">
            <v>0</v>
          </cell>
        </row>
        <row r="1190">
          <cell r="A1190">
            <v>381004</v>
          </cell>
          <cell r="B1190" t="str">
            <v>Terrenos</v>
          </cell>
          <cell r="C1190">
            <v>240</v>
          </cell>
          <cell r="D1190" t="str">
            <v>De inversiones</v>
          </cell>
        </row>
        <row r="1191">
          <cell r="A1191">
            <v>381006</v>
          </cell>
          <cell r="B1191" t="str">
            <v>Materiales proyectos petroleros</v>
          </cell>
          <cell r="C1191">
            <v>243</v>
          </cell>
          <cell r="D1191" t="str">
            <v>De otros activos fijos</v>
          </cell>
        </row>
        <row r="1192">
          <cell r="A1192">
            <v>381008</v>
          </cell>
          <cell r="B1192" t="str">
            <v>Construcciones y edificaciones</v>
          </cell>
          <cell r="C1192">
            <v>240</v>
          </cell>
          <cell r="D1192" t="str">
            <v>De inversiones</v>
          </cell>
        </row>
        <row r="1193">
          <cell r="A1193">
            <v>381012</v>
          </cell>
          <cell r="B1193" t="str">
            <v>Maquinaria y equipo</v>
          </cell>
          <cell r="C1193">
            <v>243</v>
          </cell>
          <cell r="D1193" t="str">
            <v>De otros activos fijos</v>
          </cell>
        </row>
        <row r="1194">
          <cell r="A1194">
            <v>381016</v>
          </cell>
          <cell r="B1194" t="str">
            <v>Equipo de oficina</v>
          </cell>
          <cell r="C1194">
            <v>243</v>
          </cell>
          <cell r="D1194" t="str">
            <v>De otros activos fijos</v>
          </cell>
        </row>
        <row r="1195">
          <cell r="A1195">
            <v>381020</v>
          </cell>
          <cell r="B1195" t="str">
            <v>Equipo de computación y comunicación</v>
          </cell>
          <cell r="C1195">
            <v>243</v>
          </cell>
          <cell r="D1195" t="str">
            <v>De otros activos fijos</v>
          </cell>
        </row>
        <row r="1196">
          <cell r="A1196">
            <v>381024</v>
          </cell>
          <cell r="B1196" t="str">
            <v>Equipo médico-científico</v>
          </cell>
          <cell r="C1196">
            <v>243</v>
          </cell>
          <cell r="D1196" t="str">
            <v>De otros activos fijos</v>
          </cell>
        </row>
        <row r="1197">
          <cell r="A1197">
            <v>381028</v>
          </cell>
          <cell r="B1197" t="str">
            <v>Equipo de hoteles y restaurantes</v>
          </cell>
          <cell r="C1197">
            <v>243</v>
          </cell>
          <cell r="D1197" t="str">
            <v>De otros activos fijos</v>
          </cell>
        </row>
        <row r="1198">
          <cell r="A1198">
            <v>381032</v>
          </cell>
          <cell r="B1198" t="str">
            <v>Flota y equipo de transporte</v>
          </cell>
          <cell r="C1198">
            <v>243</v>
          </cell>
          <cell r="D1198" t="str">
            <v>De otros activos fijos</v>
          </cell>
        </row>
        <row r="1199">
          <cell r="A1199">
            <v>381036</v>
          </cell>
          <cell r="B1199" t="str">
            <v>Flota y equipo fluvial y/o marítimo</v>
          </cell>
          <cell r="C1199">
            <v>243</v>
          </cell>
          <cell r="D1199" t="str">
            <v>De otros activos fijos</v>
          </cell>
        </row>
        <row r="1200">
          <cell r="A1200">
            <v>381040</v>
          </cell>
          <cell r="B1200" t="str">
            <v>Flota y equipo aéreo</v>
          </cell>
          <cell r="C1200">
            <v>243</v>
          </cell>
          <cell r="D1200" t="str">
            <v>De otros activos fijos</v>
          </cell>
        </row>
        <row r="1201">
          <cell r="A1201">
            <v>381044</v>
          </cell>
          <cell r="B1201" t="str">
            <v>Flota y equipo férreo</v>
          </cell>
          <cell r="C1201">
            <v>243</v>
          </cell>
          <cell r="D1201" t="str">
            <v>De otros activos fijos</v>
          </cell>
        </row>
        <row r="1202">
          <cell r="A1202">
            <v>381048</v>
          </cell>
          <cell r="B1202" t="str">
            <v>Acueductos, plantas y redes</v>
          </cell>
          <cell r="C1202">
            <v>243</v>
          </cell>
          <cell r="D1202" t="str">
            <v>De otros activos fijos</v>
          </cell>
        </row>
        <row r="1203">
          <cell r="A1203">
            <v>381052</v>
          </cell>
          <cell r="B1203" t="str">
            <v>Armamento de vigilancia</v>
          </cell>
          <cell r="C1203">
            <v>243</v>
          </cell>
          <cell r="D1203" t="str">
            <v>De otros activos fijos</v>
          </cell>
        </row>
        <row r="1204">
          <cell r="A1204">
            <v>381056</v>
          </cell>
          <cell r="B1204" t="str">
            <v>Envases y empaques</v>
          </cell>
          <cell r="C1204">
            <v>243</v>
          </cell>
          <cell r="D1204" t="str">
            <v>De otros activos fijos</v>
          </cell>
        </row>
        <row r="1205">
          <cell r="A1205">
            <v>381060</v>
          </cell>
          <cell r="B1205" t="str">
            <v>Plantaciones agrícolas y forestales</v>
          </cell>
          <cell r="C1205">
            <v>243</v>
          </cell>
          <cell r="D1205" t="str">
            <v>De otros activos fijos</v>
          </cell>
        </row>
        <row r="1206">
          <cell r="A1206">
            <v>381064</v>
          </cell>
          <cell r="B1206" t="str">
            <v>Vías de comunicación</v>
          </cell>
          <cell r="C1206">
            <v>243</v>
          </cell>
          <cell r="D1206" t="str">
            <v>De otros activos fijos</v>
          </cell>
        </row>
        <row r="1207">
          <cell r="A1207">
            <v>381068</v>
          </cell>
          <cell r="B1207" t="str">
            <v>Minas y canteras</v>
          </cell>
          <cell r="C1207">
            <v>243</v>
          </cell>
          <cell r="D1207" t="str">
            <v>De otros activos fijos</v>
          </cell>
        </row>
        <row r="1208">
          <cell r="A1208">
            <v>381072</v>
          </cell>
          <cell r="B1208" t="str">
            <v>Pozos artesianos</v>
          </cell>
          <cell r="C1208">
            <v>243</v>
          </cell>
          <cell r="D1208" t="str">
            <v>De otros activos fijos</v>
          </cell>
        </row>
        <row r="1209">
          <cell r="A1209">
            <v>381076</v>
          </cell>
          <cell r="B1209" t="str">
            <v>Yacimientos</v>
          </cell>
          <cell r="C1209">
            <v>243</v>
          </cell>
          <cell r="D1209" t="str">
            <v>De otros activos fijos</v>
          </cell>
        </row>
        <row r="1210">
          <cell r="A1210">
            <v>381080</v>
          </cell>
          <cell r="B1210" t="str">
            <v>Semovientes</v>
          </cell>
          <cell r="C1210">
            <v>242</v>
          </cell>
          <cell r="D1210" t="str">
            <v>De semovientes</v>
          </cell>
        </row>
        <row r="1211">
          <cell r="A1211">
            <v>3895</v>
          </cell>
          <cell r="B1211" t="str">
            <v>De otros activos</v>
          </cell>
          <cell r="C1211">
            <v>243</v>
          </cell>
          <cell r="D1211" t="str">
            <v>De otros activos fijos</v>
          </cell>
        </row>
        <row r="1212">
          <cell r="A1212">
            <v>389505</v>
          </cell>
          <cell r="B1212" t="str">
            <v>Bienes de arte y cultura</v>
          </cell>
          <cell r="C1212">
            <v>243</v>
          </cell>
          <cell r="D1212" t="str">
            <v>De otros activos fijos</v>
          </cell>
        </row>
        <row r="1213">
          <cell r="A1213">
            <v>389510</v>
          </cell>
          <cell r="B1213" t="str">
            <v>Bienes entregados en comodato</v>
          </cell>
          <cell r="C1213">
            <v>243</v>
          </cell>
          <cell r="D1213" t="str">
            <v>De otros activos fijos</v>
          </cell>
        </row>
        <row r="1214">
          <cell r="A1214">
            <v>389515</v>
          </cell>
          <cell r="B1214" t="str">
            <v>Bienes recibidos en pago</v>
          </cell>
          <cell r="C1214">
            <v>243</v>
          </cell>
          <cell r="D1214" t="str">
            <v>De otros activos fijos</v>
          </cell>
        </row>
        <row r="1215">
          <cell r="A1215">
            <v>389520</v>
          </cell>
          <cell r="B1215" t="str">
            <v>Inventario de semovientes</v>
          </cell>
          <cell r="C1215">
            <v>243</v>
          </cell>
          <cell r="D1215" t="str">
            <v>De otros activos fijos</v>
          </cell>
        </row>
        <row r="1216">
          <cell r="A1216">
            <v>4</v>
          </cell>
          <cell r="B1216" t="str">
            <v>Ingresos*</v>
          </cell>
        </row>
        <row r="1217">
          <cell r="A1217">
            <v>41</v>
          </cell>
          <cell r="B1217" t="str">
            <v>Operacionales</v>
          </cell>
        </row>
        <row r="1218">
          <cell r="A1218">
            <v>4105</v>
          </cell>
          <cell r="B1218" t="str">
            <v>Agricultura, ganadería, caza y silvicultura</v>
          </cell>
          <cell r="C1218">
            <v>262</v>
          </cell>
          <cell r="D1218" t="str">
            <v>Ingresos brutos en actividad agrícola</v>
          </cell>
        </row>
        <row r="1219">
          <cell r="A1219">
            <v>410505</v>
          </cell>
          <cell r="B1219" t="str">
            <v>Cultivo de cereales</v>
          </cell>
        </row>
        <row r="1220">
          <cell r="A1220">
            <v>410510</v>
          </cell>
          <cell r="B1220" t="str">
            <v>Cultivos de hortalizas, legumbres y plantas ornamentales</v>
          </cell>
        </row>
        <row r="1221">
          <cell r="A1221">
            <v>410515</v>
          </cell>
          <cell r="B1221" t="str">
            <v>Cultivos de frutas, nueces y plantas aromáticas</v>
          </cell>
        </row>
        <row r="1222">
          <cell r="A1222">
            <v>410520</v>
          </cell>
          <cell r="B1222" t="str">
            <v>Cultivo de café</v>
          </cell>
        </row>
        <row r="1223">
          <cell r="A1223">
            <v>410525</v>
          </cell>
          <cell r="B1223" t="str">
            <v>Cultivo de flores</v>
          </cell>
        </row>
        <row r="1224">
          <cell r="A1224">
            <v>410530</v>
          </cell>
          <cell r="B1224" t="str">
            <v>Cultivo de caña de azúcar</v>
          </cell>
        </row>
        <row r="1225">
          <cell r="A1225">
            <v>410535</v>
          </cell>
          <cell r="B1225" t="str">
            <v>Cultivo de algodón y plantas para material textil</v>
          </cell>
        </row>
        <row r="1226">
          <cell r="A1226">
            <v>410540</v>
          </cell>
          <cell r="B1226" t="str">
            <v>Cultivo de banano</v>
          </cell>
        </row>
        <row r="1227">
          <cell r="A1227">
            <v>410545</v>
          </cell>
          <cell r="B1227" t="str">
            <v>Otros cultivos agrícolas</v>
          </cell>
        </row>
        <row r="1228">
          <cell r="A1228">
            <v>410550</v>
          </cell>
          <cell r="B1228" t="str">
            <v>Cría de ovejas, cabras, asnos, mulas y burdéganos</v>
          </cell>
          <cell r="C1228">
            <v>263</v>
          </cell>
          <cell r="D1228" t="str">
            <v>Ingresos brutos en actividad ganadera y en comercio de ganado</v>
          </cell>
        </row>
        <row r="1229">
          <cell r="A1229">
            <v>410555</v>
          </cell>
          <cell r="B1229" t="str">
            <v>Cría de ganado caballar y vacuno</v>
          </cell>
          <cell r="C1229">
            <v>263</v>
          </cell>
          <cell r="D1229" t="str">
            <v>Ingresos brutos en actividad ganadera y en comercio de ganado</v>
          </cell>
        </row>
        <row r="1230">
          <cell r="A1230">
            <v>410560</v>
          </cell>
          <cell r="B1230" t="str">
            <v>Producción avícola</v>
          </cell>
        </row>
        <row r="1231">
          <cell r="A1231">
            <v>410565</v>
          </cell>
          <cell r="B1231" t="str">
            <v>Cría de otros animales</v>
          </cell>
        </row>
        <row r="1232">
          <cell r="A1232">
            <v>410570</v>
          </cell>
          <cell r="B1232" t="str">
            <v>Servicios agrícolas y ganaderos</v>
          </cell>
        </row>
        <row r="1233">
          <cell r="A1233">
            <v>410575</v>
          </cell>
          <cell r="B1233" t="str">
            <v>Actividad de caza</v>
          </cell>
        </row>
        <row r="1234">
          <cell r="A1234">
            <v>410580</v>
          </cell>
          <cell r="B1234" t="str">
            <v>Actividad de silvicultura</v>
          </cell>
        </row>
        <row r="1235">
          <cell r="A1235">
            <v>410595</v>
          </cell>
          <cell r="B1235" t="str">
            <v>Actividades conexas</v>
          </cell>
        </row>
        <row r="1236">
          <cell r="A1236" t="str">
            <v>*(410599</v>
          </cell>
          <cell r="B1236" t="str">
            <v>Ajustes por inflación)*</v>
          </cell>
        </row>
        <row r="1237">
          <cell r="A1237">
            <v>4110</v>
          </cell>
          <cell r="B1237" t="str">
            <v>Pesca</v>
          </cell>
          <cell r="C1237">
            <v>264</v>
          </cell>
          <cell r="D1237" t="str">
            <v>Ingresos por otras actividades pecuarias</v>
          </cell>
        </row>
        <row r="1238">
          <cell r="A1238">
            <v>411005</v>
          </cell>
          <cell r="B1238" t="str">
            <v>Actividad de pesca</v>
          </cell>
        </row>
        <row r="1239">
          <cell r="A1239">
            <v>411010</v>
          </cell>
          <cell r="B1239" t="str">
            <v>Explotación de criaderos de peces</v>
          </cell>
        </row>
        <row r="1240">
          <cell r="A1240">
            <v>411095</v>
          </cell>
          <cell r="B1240" t="str">
            <v>Actividades conexas</v>
          </cell>
        </row>
        <row r="1241">
          <cell r="A1241" t="str">
            <v>*(411099</v>
          </cell>
          <cell r="B1241" t="str">
            <v>Ajustes por inflación)*</v>
          </cell>
        </row>
        <row r="1242">
          <cell r="A1242">
            <v>4115</v>
          </cell>
          <cell r="B1242" t="str">
            <v>Explotación de minas y canteras</v>
          </cell>
          <cell r="C1242">
            <v>244</v>
          </cell>
          <cell r="D1242" t="str">
            <v>Ingresos brutos por venta de bienes</v>
          </cell>
        </row>
        <row r="1243">
          <cell r="A1243">
            <v>411505</v>
          </cell>
          <cell r="B1243" t="str">
            <v>Carbón</v>
          </cell>
        </row>
        <row r="1244">
          <cell r="A1244">
            <v>411510</v>
          </cell>
          <cell r="B1244" t="str">
            <v>Petróleo crudo</v>
          </cell>
        </row>
        <row r="1245">
          <cell r="A1245">
            <v>411512</v>
          </cell>
          <cell r="B1245" t="str">
            <v>Gas natural</v>
          </cell>
        </row>
        <row r="1246">
          <cell r="A1246">
            <v>411514</v>
          </cell>
          <cell r="B1246" t="str">
            <v>Servicios relacionados con extracción de petróleo y gas</v>
          </cell>
        </row>
        <row r="1247">
          <cell r="A1247">
            <v>411515</v>
          </cell>
          <cell r="B1247" t="str">
            <v>Minerales de hierro</v>
          </cell>
        </row>
        <row r="1248">
          <cell r="A1248">
            <v>411520</v>
          </cell>
          <cell r="B1248" t="str">
            <v>Minerales metalíferos no ferrosos</v>
          </cell>
        </row>
        <row r="1249">
          <cell r="A1249">
            <v>411525</v>
          </cell>
          <cell r="B1249" t="str">
            <v>Piedra, arena y arcilla</v>
          </cell>
        </row>
        <row r="1250">
          <cell r="A1250">
            <v>411527</v>
          </cell>
          <cell r="B1250" t="str">
            <v>Piedras preciosas</v>
          </cell>
        </row>
        <row r="1251">
          <cell r="A1251">
            <v>411528</v>
          </cell>
          <cell r="B1251" t="str">
            <v>Oro</v>
          </cell>
        </row>
        <row r="1252">
          <cell r="A1252">
            <v>411530</v>
          </cell>
          <cell r="B1252" t="str">
            <v>Otras minas y canteras</v>
          </cell>
        </row>
        <row r="1253">
          <cell r="A1253">
            <v>411532</v>
          </cell>
          <cell r="B1253" t="str">
            <v>Prestación de servicios sector minero</v>
          </cell>
        </row>
        <row r="1254">
          <cell r="A1254">
            <v>411595</v>
          </cell>
          <cell r="B1254" t="str">
            <v>Actividades conexas</v>
          </cell>
        </row>
        <row r="1255">
          <cell r="A1255" t="str">
            <v>*(411599</v>
          </cell>
          <cell r="B1255" t="str">
            <v>Ajustes por inflación)*</v>
          </cell>
        </row>
        <row r="1256">
          <cell r="A1256">
            <v>4120</v>
          </cell>
          <cell r="B1256" t="str">
            <v>Industrias manufactureras</v>
          </cell>
          <cell r="C1256">
            <v>244</v>
          </cell>
          <cell r="D1256" t="str">
            <v>Ingresos brutos por venta de bienes</v>
          </cell>
        </row>
        <row r="1257">
          <cell r="A1257">
            <v>412001</v>
          </cell>
          <cell r="B1257" t="str">
            <v>Producción y procesamiento de carnes y productos cárnicos</v>
          </cell>
        </row>
        <row r="1258">
          <cell r="A1258">
            <v>412002</v>
          </cell>
          <cell r="B1258" t="str">
            <v>Productos de pescado</v>
          </cell>
        </row>
        <row r="1259">
          <cell r="A1259">
            <v>412003</v>
          </cell>
          <cell r="B1259" t="str">
            <v>Productos de frutas, legumbres y hortalizas</v>
          </cell>
        </row>
        <row r="1260">
          <cell r="A1260">
            <v>412004</v>
          </cell>
          <cell r="B1260" t="str">
            <v>Elaboración de aceites y grasas</v>
          </cell>
        </row>
        <row r="1261">
          <cell r="A1261">
            <v>412005</v>
          </cell>
          <cell r="B1261" t="str">
            <v>Elaboración de productos lácteos</v>
          </cell>
        </row>
        <row r="1262">
          <cell r="A1262">
            <v>412006</v>
          </cell>
          <cell r="B1262" t="str">
            <v>Elaboración de productos de molinería</v>
          </cell>
        </row>
        <row r="1263">
          <cell r="A1263">
            <v>412007</v>
          </cell>
          <cell r="B1263" t="str">
            <v>Elaboración de almidones y derivados</v>
          </cell>
        </row>
        <row r="1264">
          <cell r="A1264">
            <v>412008</v>
          </cell>
          <cell r="B1264" t="str">
            <v>Elaboración de alimentos para animales</v>
          </cell>
        </row>
        <row r="1265">
          <cell r="A1265">
            <v>412009</v>
          </cell>
          <cell r="B1265" t="str">
            <v>Elaboración de productos para panadería</v>
          </cell>
        </row>
        <row r="1266">
          <cell r="A1266">
            <v>412010</v>
          </cell>
          <cell r="B1266" t="str">
            <v>Elaboración de azúcar y melazas</v>
          </cell>
        </row>
        <row r="1267">
          <cell r="A1267">
            <v>412011</v>
          </cell>
          <cell r="B1267" t="str">
            <v>Elaboración de cacao, chocolate y confitería</v>
          </cell>
        </row>
        <row r="1268">
          <cell r="A1268">
            <v>412012</v>
          </cell>
          <cell r="B1268" t="str">
            <v>Elaboración de pastas y productos farináceos</v>
          </cell>
        </row>
        <row r="1269">
          <cell r="A1269">
            <v>412013</v>
          </cell>
          <cell r="B1269" t="str">
            <v>Elaboración de productos de café</v>
          </cell>
        </row>
        <row r="1270">
          <cell r="A1270">
            <v>412014</v>
          </cell>
          <cell r="B1270" t="str">
            <v>Elaboración de otros productos alimenticios</v>
          </cell>
        </row>
        <row r="1271">
          <cell r="A1271">
            <v>412015</v>
          </cell>
          <cell r="B1271" t="str">
            <v>Elaboración de bebidas alcohólicas y alcohol etílico</v>
          </cell>
        </row>
        <row r="1272">
          <cell r="A1272">
            <v>412016</v>
          </cell>
          <cell r="B1272" t="str">
            <v>Elaboración de vinos</v>
          </cell>
        </row>
        <row r="1273">
          <cell r="A1273">
            <v>412017</v>
          </cell>
          <cell r="B1273" t="str">
            <v>Elaboración de bebidas malteadas y de malta</v>
          </cell>
        </row>
        <row r="1274">
          <cell r="A1274">
            <v>412018</v>
          </cell>
          <cell r="B1274" t="str">
            <v>Elaboración de bebidas no alcohólicas</v>
          </cell>
        </row>
        <row r="1275">
          <cell r="A1275">
            <v>412019</v>
          </cell>
          <cell r="B1275" t="str">
            <v>Elaboración de productos de tabaco</v>
          </cell>
        </row>
        <row r="1276">
          <cell r="A1276">
            <v>412020</v>
          </cell>
          <cell r="B1276" t="str">
            <v>Preparación e hilatura de fibras textiles y tejeduría</v>
          </cell>
        </row>
        <row r="1277">
          <cell r="A1277">
            <v>412021</v>
          </cell>
          <cell r="B1277" t="str">
            <v>Acabado de productos textiles</v>
          </cell>
        </row>
        <row r="1278">
          <cell r="A1278">
            <v>412022</v>
          </cell>
          <cell r="B1278" t="str">
            <v>Elaboración de artículos de materiales textiles</v>
          </cell>
        </row>
        <row r="1279">
          <cell r="A1279">
            <v>412023</v>
          </cell>
          <cell r="B1279" t="str">
            <v>Elaboración de tapices y alfombras</v>
          </cell>
        </row>
        <row r="1280">
          <cell r="A1280">
            <v>412024</v>
          </cell>
          <cell r="B1280" t="str">
            <v>Elaboración de cuerdas, cordeles, bramantes y redes</v>
          </cell>
        </row>
        <row r="1281">
          <cell r="A1281">
            <v>412025</v>
          </cell>
          <cell r="B1281" t="str">
            <v>Elaboración de otros productos textiles</v>
          </cell>
        </row>
        <row r="1282">
          <cell r="A1282">
            <v>412026</v>
          </cell>
          <cell r="B1282" t="str">
            <v>Elaboración de tejidos</v>
          </cell>
        </row>
        <row r="1283">
          <cell r="A1283">
            <v>412027</v>
          </cell>
          <cell r="B1283" t="str">
            <v>Elaboración de prendas de vestir</v>
          </cell>
        </row>
        <row r="1284">
          <cell r="A1284">
            <v>412028</v>
          </cell>
          <cell r="B1284" t="str">
            <v>Preparación, adobo y teñido de pieles</v>
          </cell>
        </row>
        <row r="1285">
          <cell r="A1285">
            <v>412029</v>
          </cell>
          <cell r="B1285" t="str">
            <v>Curtido, adobo o preparación de cuero</v>
          </cell>
        </row>
        <row r="1286">
          <cell r="A1286">
            <v>412030</v>
          </cell>
          <cell r="B1286" t="str">
            <v>Elaboración de maletas, bolsos y similares</v>
          </cell>
        </row>
        <row r="1287">
          <cell r="A1287">
            <v>412031</v>
          </cell>
          <cell r="B1287" t="str">
            <v>Elaboración de calzado</v>
          </cell>
        </row>
        <row r="1288">
          <cell r="A1288">
            <v>412032</v>
          </cell>
          <cell r="B1288" t="str">
            <v>Producción de madera, artículos de madera y corcho</v>
          </cell>
        </row>
        <row r="1289">
          <cell r="A1289">
            <v>412033</v>
          </cell>
          <cell r="B1289" t="str">
            <v>Elaboración de pasta y productos de madera, papel y cartón</v>
          </cell>
        </row>
        <row r="1290">
          <cell r="A1290">
            <v>412034</v>
          </cell>
          <cell r="B1290" t="str">
            <v>Ediciones y publicaciones</v>
          </cell>
        </row>
        <row r="1291">
          <cell r="A1291">
            <v>412035</v>
          </cell>
          <cell r="B1291" t="str">
            <v>Impresión</v>
          </cell>
        </row>
        <row r="1292">
          <cell r="A1292">
            <v>412036</v>
          </cell>
          <cell r="B1292" t="str">
            <v>Servicios relacionados con la edición y la impresión</v>
          </cell>
        </row>
        <row r="1293">
          <cell r="A1293">
            <v>412037</v>
          </cell>
          <cell r="B1293" t="str">
            <v>Reproducción de grabaciones</v>
          </cell>
        </row>
        <row r="1294">
          <cell r="A1294">
            <v>412038</v>
          </cell>
          <cell r="B1294" t="str">
            <v>Elaboración de productos de horno de coque</v>
          </cell>
        </row>
        <row r="1295">
          <cell r="A1295">
            <v>412039</v>
          </cell>
          <cell r="B1295" t="str">
            <v>Elaboración de productos de la refinación de petróleo</v>
          </cell>
        </row>
        <row r="1296">
          <cell r="A1296">
            <v>412040</v>
          </cell>
          <cell r="B1296" t="str">
            <v>Elaboración de sustancias químicas básicas</v>
          </cell>
        </row>
        <row r="1297">
          <cell r="A1297">
            <v>412041</v>
          </cell>
          <cell r="B1297" t="str">
            <v>Elaboración de abonos y compuestos de nitrógeno</v>
          </cell>
        </row>
        <row r="1298">
          <cell r="A1298">
            <v>412042</v>
          </cell>
          <cell r="B1298" t="str">
            <v>Elaboración de plástico y caucho sintético</v>
          </cell>
        </row>
        <row r="1299">
          <cell r="A1299">
            <v>412043</v>
          </cell>
          <cell r="B1299" t="str">
            <v>Elaboración de productos químicos de uso agropecuario</v>
          </cell>
        </row>
        <row r="1300">
          <cell r="A1300">
            <v>412044</v>
          </cell>
          <cell r="B1300" t="str">
            <v>Elaboración de pinturas, tintas y masillas</v>
          </cell>
        </row>
        <row r="1301">
          <cell r="A1301">
            <v>412045</v>
          </cell>
          <cell r="B1301" t="str">
            <v>Elaboración de productos farmacéuticos y botánicos</v>
          </cell>
        </row>
        <row r="1302">
          <cell r="A1302">
            <v>412046</v>
          </cell>
          <cell r="B1302" t="str">
            <v>Elaboración de jabones, detergentes y preparados de tocador</v>
          </cell>
        </row>
        <row r="1303">
          <cell r="A1303">
            <v>412047</v>
          </cell>
          <cell r="B1303" t="str">
            <v>Elaboración de otros productos químicos</v>
          </cell>
        </row>
        <row r="1304">
          <cell r="A1304">
            <v>412048</v>
          </cell>
          <cell r="B1304" t="str">
            <v>Elaboración de fibras</v>
          </cell>
        </row>
        <row r="1305">
          <cell r="A1305">
            <v>412049</v>
          </cell>
          <cell r="B1305" t="str">
            <v>Elaboración  de otros productos de caucho</v>
          </cell>
        </row>
        <row r="1306">
          <cell r="A1306">
            <v>412050</v>
          </cell>
          <cell r="B1306" t="str">
            <v>Elaboración  de productos de plástico</v>
          </cell>
        </row>
        <row r="1307">
          <cell r="A1307">
            <v>412051</v>
          </cell>
          <cell r="B1307" t="str">
            <v>Elaboración  de vidrio y productos de vidrio</v>
          </cell>
        </row>
        <row r="1308">
          <cell r="A1308">
            <v>412052</v>
          </cell>
          <cell r="B1308" t="str">
            <v>Elaboración  de productos de cerámica, loza, piedra, arcilla y porcelana</v>
          </cell>
        </row>
        <row r="1309">
          <cell r="A1309">
            <v>412053</v>
          </cell>
          <cell r="B1309" t="str">
            <v>Elaboración  de cemento, cal y yeso</v>
          </cell>
        </row>
        <row r="1310">
          <cell r="A1310">
            <v>412054</v>
          </cell>
          <cell r="B1310" t="str">
            <v>Elaboración  de artículos de hormigón, cemento y yeso</v>
          </cell>
        </row>
        <row r="1311">
          <cell r="A1311">
            <v>412055</v>
          </cell>
          <cell r="B1311" t="str">
            <v>Corte, tallado y acabado de la piedra</v>
          </cell>
        </row>
        <row r="1312">
          <cell r="A1312">
            <v>412056</v>
          </cell>
          <cell r="B1312" t="str">
            <v>Elaboración de otros productos minerales no metálicos</v>
          </cell>
        </row>
        <row r="1313">
          <cell r="A1313">
            <v>412057</v>
          </cell>
          <cell r="B1313" t="str">
            <v>Industrias básicas y fundición de hierro y acero</v>
          </cell>
        </row>
        <row r="1314">
          <cell r="A1314">
            <v>412058</v>
          </cell>
          <cell r="B1314" t="str">
            <v>Productos primarios de metales preciosos y de metales no ferrosos</v>
          </cell>
        </row>
        <row r="1315">
          <cell r="A1315">
            <v>412059</v>
          </cell>
          <cell r="B1315" t="str">
            <v>Fundición de metales no ferrosos</v>
          </cell>
        </row>
        <row r="1316">
          <cell r="A1316">
            <v>412060</v>
          </cell>
          <cell r="B1316" t="str">
            <v>Fabricación de productos metálicos para uso estructural</v>
          </cell>
        </row>
        <row r="1317">
          <cell r="A1317">
            <v>412061</v>
          </cell>
          <cell r="B1317" t="str">
            <v>Forja, prensado, estampado, laminado de metal y pulvimetalurgia</v>
          </cell>
        </row>
        <row r="1318">
          <cell r="A1318">
            <v>412062</v>
          </cell>
          <cell r="B1318" t="str">
            <v>Revestimiento de metales y obras de ingeniería mecánica</v>
          </cell>
        </row>
        <row r="1319">
          <cell r="A1319">
            <v>412063</v>
          </cell>
          <cell r="B1319" t="str">
            <v>Fabricación de artículos de ferretería</v>
          </cell>
        </row>
        <row r="1320">
          <cell r="A1320">
            <v>412064</v>
          </cell>
          <cell r="B1320" t="str">
            <v>Elaboración de otros productos de metal</v>
          </cell>
        </row>
        <row r="1321">
          <cell r="A1321">
            <v>412065</v>
          </cell>
          <cell r="B1321" t="str">
            <v>Fabricación de maquinaria y equipo</v>
          </cell>
        </row>
        <row r="1322">
          <cell r="A1322">
            <v>412066</v>
          </cell>
          <cell r="B1322" t="str">
            <v>Fabricación de equipos de elevación y manipulación</v>
          </cell>
        </row>
        <row r="1323">
          <cell r="A1323">
            <v>412067</v>
          </cell>
          <cell r="B1323" t="str">
            <v>Elaboración de aparatos de uso doméstico</v>
          </cell>
        </row>
        <row r="1324">
          <cell r="A1324">
            <v>412068</v>
          </cell>
          <cell r="B1324" t="str">
            <v>Elaboración de equipo de oficina</v>
          </cell>
        </row>
        <row r="1325">
          <cell r="A1325">
            <v>412069</v>
          </cell>
          <cell r="B1325" t="str">
            <v>Elaboración de pilas y baterías primarias</v>
          </cell>
        </row>
        <row r="1326">
          <cell r="A1326">
            <v>412070</v>
          </cell>
          <cell r="B1326" t="str">
            <v>Elaboración de equipo de iluminación</v>
          </cell>
        </row>
        <row r="1327">
          <cell r="A1327">
            <v>412071</v>
          </cell>
          <cell r="B1327" t="str">
            <v>Elaboración de otros tipos de equipo eléctrico</v>
          </cell>
        </row>
        <row r="1328">
          <cell r="A1328">
            <v>412072</v>
          </cell>
          <cell r="B1328" t="str">
            <v>Fabricación de equipos de radio, televisión y comunicaciones</v>
          </cell>
        </row>
        <row r="1329">
          <cell r="A1329">
            <v>412073</v>
          </cell>
          <cell r="B1329" t="str">
            <v>Fabricación de aparatos e instrumentos médicos</v>
          </cell>
        </row>
        <row r="1330">
          <cell r="A1330">
            <v>412074</v>
          </cell>
          <cell r="B1330" t="str">
            <v>Fabricación de instrumentos de medición y control</v>
          </cell>
        </row>
        <row r="1331">
          <cell r="A1331">
            <v>412075</v>
          </cell>
          <cell r="B1331" t="str">
            <v>Fabricación de instrumentos de óptica y equipo fotográfico</v>
          </cell>
        </row>
        <row r="1332">
          <cell r="A1332">
            <v>412076</v>
          </cell>
          <cell r="B1332" t="str">
            <v>Fabricación de relojes</v>
          </cell>
        </row>
        <row r="1333">
          <cell r="A1333">
            <v>412077</v>
          </cell>
          <cell r="B1333" t="str">
            <v>Fabricación de vehículos automotores</v>
          </cell>
        </row>
        <row r="1334">
          <cell r="A1334">
            <v>412078</v>
          </cell>
          <cell r="B1334" t="str">
            <v>Fabricación de carrocerías para automotores</v>
          </cell>
        </row>
        <row r="1335">
          <cell r="A1335">
            <v>412079</v>
          </cell>
          <cell r="B1335" t="str">
            <v>Fabricación de partes piezas y accesorios para automotores</v>
          </cell>
        </row>
        <row r="1336">
          <cell r="A1336">
            <v>412080</v>
          </cell>
          <cell r="B1336" t="str">
            <v>Fabricación y reparación de buques y otras embarcaciones</v>
          </cell>
        </row>
        <row r="1337">
          <cell r="A1337">
            <v>412081</v>
          </cell>
          <cell r="B1337" t="str">
            <v>Fabricación de locomotoras y material rodante para ferrocarriles</v>
          </cell>
        </row>
        <row r="1338">
          <cell r="A1338">
            <v>412082</v>
          </cell>
          <cell r="B1338" t="str">
            <v>Fabricación de aeronaves</v>
          </cell>
        </row>
        <row r="1339">
          <cell r="A1339">
            <v>412083</v>
          </cell>
          <cell r="B1339" t="str">
            <v>Fabricación de motocicletas</v>
          </cell>
        </row>
        <row r="1340">
          <cell r="A1340">
            <v>412084</v>
          </cell>
          <cell r="B1340" t="str">
            <v>Fabricación de bicicletas y sillas de ruedas</v>
          </cell>
        </row>
        <row r="1341">
          <cell r="A1341">
            <v>412085</v>
          </cell>
          <cell r="B1341" t="str">
            <v>Fabricación de otros tipos de transporte</v>
          </cell>
        </row>
        <row r="1342">
          <cell r="A1342">
            <v>412086</v>
          </cell>
          <cell r="B1342" t="str">
            <v>Fabricación de muebles</v>
          </cell>
        </row>
        <row r="1343">
          <cell r="A1343">
            <v>412087</v>
          </cell>
          <cell r="B1343" t="str">
            <v>Fabricación de joyas y artículos conexos</v>
          </cell>
        </row>
        <row r="1344">
          <cell r="A1344">
            <v>412088</v>
          </cell>
          <cell r="B1344" t="str">
            <v>Fabricación de instrumentos de música</v>
          </cell>
        </row>
        <row r="1345">
          <cell r="A1345">
            <v>412089</v>
          </cell>
          <cell r="B1345" t="str">
            <v>Fabricación de artículos y equipo para deporte</v>
          </cell>
        </row>
        <row r="1346">
          <cell r="A1346">
            <v>412090</v>
          </cell>
          <cell r="B1346" t="str">
            <v>Fabricación de juegos y juguetes</v>
          </cell>
        </row>
        <row r="1347">
          <cell r="A1347">
            <v>412091</v>
          </cell>
          <cell r="B1347" t="str">
            <v>Reciclamiento de desperdicios</v>
          </cell>
        </row>
        <row r="1348">
          <cell r="A1348">
            <v>412095</v>
          </cell>
          <cell r="B1348" t="str">
            <v>Productos de otras industrias manufactureras</v>
          </cell>
        </row>
        <row r="1349">
          <cell r="A1349" t="str">
            <v>*(412099</v>
          </cell>
          <cell r="B1349" t="str">
            <v>Ajustes por inflación)*</v>
          </cell>
        </row>
        <row r="1350">
          <cell r="A1350">
            <v>4125</v>
          </cell>
          <cell r="B1350" t="str">
            <v>Suministro de electricidad, gas y agua</v>
          </cell>
          <cell r="C1350">
            <v>246</v>
          </cell>
          <cell r="D1350" t="str">
            <v>Ingresos brutos por honorarios, comisiones y servicios</v>
          </cell>
        </row>
        <row r="1351">
          <cell r="A1351">
            <v>412505</v>
          </cell>
          <cell r="B1351" t="str">
            <v>Generación, captación y distribución de energía eléctrica</v>
          </cell>
        </row>
        <row r="1352">
          <cell r="A1352">
            <v>412510</v>
          </cell>
          <cell r="B1352" t="str">
            <v>Fabricación de gas y distribución de combustibles gaseosos</v>
          </cell>
        </row>
        <row r="1353">
          <cell r="A1353">
            <v>412515</v>
          </cell>
          <cell r="B1353" t="str">
            <v xml:space="preserve">Captación, depuración y distribución de agua </v>
          </cell>
        </row>
        <row r="1354">
          <cell r="A1354">
            <v>412595</v>
          </cell>
          <cell r="B1354" t="str">
            <v>Actividades conexas</v>
          </cell>
        </row>
        <row r="1355">
          <cell r="A1355" t="str">
            <v>*(412599</v>
          </cell>
          <cell r="B1355" t="str">
            <v>Ajustes por inflación)*</v>
          </cell>
        </row>
        <row r="1356">
          <cell r="A1356">
            <v>4130</v>
          </cell>
          <cell r="B1356" t="str">
            <v>Construcción</v>
          </cell>
          <cell r="C1356">
            <v>244</v>
          </cell>
          <cell r="D1356" t="str">
            <v>Ingresos brutos por venta de bienes</v>
          </cell>
        </row>
        <row r="1357">
          <cell r="A1357">
            <v>413005</v>
          </cell>
          <cell r="B1357" t="str">
            <v>Preparación de terrenos</v>
          </cell>
        </row>
        <row r="1358">
          <cell r="A1358">
            <v>413010</v>
          </cell>
          <cell r="B1358" t="str">
            <v>Construcción de edificios y obras de ingeniería civil</v>
          </cell>
        </row>
        <row r="1359">
          <cell r="A1359">
            <v>413015</v>
          </cell>
          <cell r="B1359" t="str">
            <v>Acondicionamiento de edificios</v>
          </cell>
        </row>
        <row r="1360">
          <cell r="A1360">
            <v>413020</v>
          </cell>
          <cell r="B1360" t="str">
            <v>Terminación de edificaciones</v>
          </cell>
        </row>
        <row r="1361">
          <cell r="A1361">
            <v>413025</v>
          </cell>
          <cell r="B1361" t="str">
            <v>Alquiler de equipo con operarios</v>
          </cell>
        </row>
        <row r="1362">
          <cell r="A1362">
            <v>413095</v>
          </cell>
          <cell r="B1362" t="str">
            <v>Actividades conexas</v>
          </cell>
        </row>
        <row r="1363">
          <cell r="A1363" t="str">
            <v>*(413099</v>
          </cell>
          <cell r="B1363" t="str">
            <v>Ajustes por inflación)*</v>
          </cell>
        </row>
        <row r="1364">
          <cell r="A1364">
            <v>4135</v>
          </cell>
          <cell r="B1364" t="str">
            <v>Comercio al por mayor y al por menor</v>
          </cell>
          <cell r="C1364">
            <v>244</v>
          </cell>
          <cell r="D1364" t="str">
            <v>Ingresos brutos por venta de bienes</v>
          </cell>
        </row>
        <row r="1365">
          <cell r="A1365">
            <v>413502</v>
          </cell>
          <cell r="B1365" t="str">
            <v>Venta de vehículos automotores</v>
          </cell>
        </row>
        <row r="1366">
          <cell r="A1366">
            <v>413504</v>
          </cell>
          <cell r="B1366" t="str">
            <v>Mantenimiento, reparación y lavado de vehículos automotores</v>
          </cell>
        </row>
        <row r="1367">
          <cell r="A1367">
            <v>413506</v>
          </cell>
          <cell r="B1367" t="str">
            <v>Venta de partes, piezas y accesorios de vehículos automotores</v>
          </cell>
        </row>
        <row r="1368">
          <cell r="A1368">
            <v>413508</v>
          </cell>
          <cell r="B1368" t="str">
            <v>Venta de combustibles sólidos, líquidos, gaseosos</v>
          </cell>
        </row>
        <row r="1369">
          <cell r="A1369">
            <v>413510</v>
          </cell>
          <cell r="B1369" t="str">
            <v>Venta de lubricantes, aditivos, llantas y lujos para automotores</v>
          </cell>
        </row>
        <row r="1370">
          <cell r="A1370">
            <v>413512</v>
          </cell>
          <cell r="B1370" t="str">
            <v>Venta a cambio de retribución o por contrata</v>
          </cell>
        </row>
        <row r="1371">
          <cell r="A1371">
            <v>413514</v>
          </cell>
          <cell r="B1371" t="str">
            <v>Venta de insumos, materias primas agropecuarias y flores</v>
          </cell>
        </row>
        <row r="1372">
          <cell r="A1372">
            <v>413516</v>
          </cell>
          <cell r="B1372" t="str">
            <v>Venta de otros insumos y materias primas no agropecuarias</v>
          </cell>
        </row>
        <row r="1373">
          <cell r="A1373">
            <v>413518</v>
          </cell>
          <cell r="B1373" t="str">
            <v>Venta de animales vivos y cueros</v>
          </cell>
        </row>
        <row r="1374">
          <cell r="A1374">
            <v>413520</v>
          </cell>
          <cell r="B1374" t="str">
            <v>Venta de productos en almacenes no especializados</v>
          </cell>
        </row>
        <row r="1375">
          <cell r="A1375">
            <v>413522</v>
          </cell>
          <cell r="B1375" t="str">
            <v>Venta de productos agropecuarios</v>
          </cell>
        </row>
        <row r="1376">
          <cell r="A1376">
            <v>413524</v>
          </cell>
          <cell r="B1376" t="str">
            <v>Venta de productos textiles, de vestir, de cuero y calzado</v>
          </cell>
        </row>
        <row r="1377">
          <cell r="A1377">
            <v>413526</v>
          </cell>
          <cell r="B1377" t="str">
            <v>Venta de papel y cartón</v>
          </cell>
        </row>
        <row r="1378">
          <cell r="A1378">
            <v>413528</v>
          </cell>
          <cell r="B1378" t="str">
            <v>Venta de libros, revistas, elementos de papelería, útiles y textos escolares</v>
          </cell>
        </row>
        <row r="1379">
          <cell r="A1379">
            <v>413530</v>
          </cell>
          <cell r="B1379" t="str">
            <v>Venta de juegos, juguetes y artículos deportivos</v>
          </cell>
        </row>
        <row r="1380">
          <cell r="A1380">
            <v>413532</v>
          </cell>
          <cell r="B1380" t="str">
            <v>Venta de instrumentos quirúrgicos y ortopédicos</v>
          </cell>
        </row>
        <row r="1381">
          <cell r="A1381">
            <v>413534</v>
          </cell>
          <cell r="B1381" t="str">
            <v>Venta de artículos en relojerías y joyerías</v>
          </cell>
        </row>
        <row r="1382">
          <cell r="A1382">
            <v>413536</v>
          </cell>
          <cell r="B1382" t="str">
            <v>Venta de electrodomésticos y muebles</v>
          </cell>
        </row>
        <row r="1383">
          <cell r="A1383">
            <v>413538</v>
          </cell>
          <cell r="B1383" t="str">
            <v>Venta de productos de aseo, farmacéuticos, medicinales, y artículos de tocador</v>
          </cell>
        </row>
        <row r="1384">
          <cell r="A1384">
            <v>413540</v>
          </cell>
          <cell r="B1384" t="str">
            <v>Venta de cubiertos, vajillas, cristalería, porcelanas, cerámicas y otros artículos de uso doméstico</v>
          </cell>
        </row>
        <row r="1385">
          <cell r="A1385">
            <v>413542</v>
          </cell>
          <cell r="B1385" t="str">
            <v>Venta de materiales de construcción, fontanería y calefacción</v>
          </cell>
        </row>
        <row r="1386">
          <cell r="A1386">
            <v>413544</v>
          </cell>
          <cell r="B1386" t="str">
            <v>Venta de pinturas y lacas</v>
          </cell>
        </row>
        <row r="1387">
          <cell r="A1387">
            <v>413546</v>
          </cell>
          <cell r="B1387" t="str">
            <v>Venta de productos de vidrios y marquetería</v>
          </cell>
        </row>
        <row r="1388">
          <cell r="A1388">
            <v>413548</v>
          </cell>
          <cell r="B1388" t="str">
            <v>Venta de herramientas y artículos de ferretería</v>
          </cell>
        </row>
        <row r="1389">
          <cell r="A1389">
            <v>413550</v>
          </cell>
          <cell r="B1389" t="str">
            <v>Venta de químicos</v>
          </cell>
        </row>
        <row r="1390">
          <cell r="A1390">
            <v>413552</v>
          </cell>
          <cell r="B1390" t="str">
            <v>Venta de productos intermedios, desperdicios y desechos</v>
          </cell>
        </row>
        <row r="1391">
          <cell r="A1391">
            <v>413554</v>
          </cell>
          <cell r="B1391" t="str">
            <v>Venta de maquinaria, equipo de oficina y programas de computador</v>
          </cell>
        </row>
        <row r="1392">
          <cell r="A1392">
            <v>413556</v>
          </cell>
          <cell r="B1392" t="str">
            <v>Venta de artículos en cacharrerías y misceláneas</v>
          </cell>
        </row>
        <row r="1393">
          <cell r="A1393">
            <v>413558</v>
          </cell>
          <cell r="B1393" t="str">
            <v>Venta de instrumentos musicales</v>
          </cell>
        </row>
        <row r="1394">
          <cell r="A1394">
            <v>413560</v>
          </cell>
          <cell r="B1394" t="str">
            <v>Venta de artículos en casas de empeño y prenderías</v>
          </cell>
        </row>
        <row r="1395">
          <cell r="A1395">
            <v>413562</v>
          </cell>
          <cell r="B1395" t="str">
            <v>Venta de equipo fotográfico</v>
          </cell>
        </row>
        <row r="1396">
          <cell r="A1396">
            <v>413564</v>
          </cell>
          <cell r="B1396" t="str">
            <v>Venta de equipo óptico y de precisión</v>
          </cell>
        </row>
        <row r="1397">
          <cell r="A1397">
            <v>413566</v>
          </cell>
          <cell r="B1397" t="str">
            <v>Venta de empaques</v>
          </cell>
        </row>
        <row r="1398">
          <cell r="A1398">
            <v>413568</v>
          </cell>
          <cell r="B1398" t="str">
            <v>Venta de equipo profesional y científico</v>
          </cell>
        </row>
        <row r="1399">
          <cell r="A1399">
            <v>413570</v>
          </cell>
          <cell r="B1399" t="str">
            <v>Venta de loterías, rifas, chance, apuestas y similares</v>
          </cell>
        </row>
        <row r="1400">
          <cell r="A1400">
            <v>413572</v>
          </cell>
          <cell r="B1400" t="str">
            <v>Reparación de efectos personales y electrodomésticos</v>
          </cell>
        </row>
        <row r="1401">
          <cell r="A1401">
            <v>413595</v>
          </cell>
          <cell r="B1401" t="str">
            <v>Venta de otros productos</v>
          </cell>
        </row>
        <row r="1402">
          <cell r="A1402" t="str">
            <v>*(413599</v>
          </cell>
          <cell r="B1402" t="str">
            <v>Ajustes por inflación)*</v>
          </cell>
        </row>
        <row r="1403">
          <cell r="A1403">
            <v>4140</v>
          </cell>
          <cell r="B1403" t="str">
            <v>Hoteles y restaurantes</v>
          </cell>
          <cell r="C1403">
            <v>246</v>
          </cell>
          <cell r="D1403" t="str">
            <v>Ingresos brutos por honorarios, comisiones y servicios</v>
          </cell>
        </row>
        <row r="1404">
          <cell r="A1404">
            <v>414005</v>
          </cell>
          <cell r="B1404" t="str">
            <v>Hotelería</v>
          </cell>
        </row>
        <row r="1405">
          <cell r="A1405">
            <v>414010</v>
          </cell>
          <cell r="B1405" t="str">
            <v>Campamento y otros tipos de hospedaje</v>
          </cell>
        </row>
        <row r="1406">
          <cell r="A1406">
            <v>414015</v>
          </cell>
          <cell r="B1406" t="str">
            <v>Restaurantes</v>
          </cell>
        </row>
        <row r="1407">
          <cell r="A1407">
            <v>414020</v>
          </cell>
          <cell r="B1407" t="str">
            <v>Bares y cantinas</v>
          </cell>
        </row>
        <row r="1408">
          <cell r="A1408">
            <v>414095</v>
          </cell>
          <cell r="B1408" t="str">
            <v>Actividades conexas</v>
          </cell>
        </row>
        <row r="1409">
          <cell r="A1409" t="str">
            <v>*(414099</v>
          </cell>
          <cell r="B1409" t="str">
            <v>Ajustes por inflación)*</v>
          </cell>
        </row>
        <row r="1410">
          <cell r="A1410">
            <v>4145</v>
          </cell>
          <cell r="B1410" t="str">
            <v>Transporte, almacenamiento y comunicaciones</v>
          </cell>
          <cell r="C1410">
            <v>246</v>
          </cell>
          <cell r="D1410" t="str">
            <v>Ingresos brutos por honorarios, comisiones y servicios</v>
          </cell>
        </row>
        <row r="1411">
          <cell r="A1411">
            <v>414505</v>
          </cell>
          <cell r="B1411" t="str">
            <v>Servicio de transporte por carretera</v>
          </cell>
        </row>
        <row r="1412">
          <cell r="A1412">
            <v>414510</v>
          </cell>
          <cell r="B1412" t="str">
            <v xml:space="preserve">Servicio de transporte por vía férrea </v>
          </cell>
        </row>
        <row r="1413">
          <cell r="A1413">
            <v>414515</v>
          </cell>
          <cell r="B1413" t="str">
            <v>Servicio de transporte por vía acuática</v>
          </cell>
        </row>
        <row r="1414">
          <cell r="A1414">
            <v>414520</v>
          </cell>
          <cell r="B1414" t="str">
            <v>Servicio de transporte por vía aérea</v>
          </cell>
        </row>
        <row r="1415">
          <cell r="A1415">
            <v>414525</v>
          </cell>
          <cell r="B1415" t="str">
            <v>Servicio de transporte por tuberías</v>
          </cell>
        </row>
        <row r="1416">
          <cell r="A1416">
            <v>414530</v>
          </cell>
          <cell r="B1416" t="str">
            <v>Manipulación de carga</v>
          </cell>
        </row>
        <row r="1417">
          <cell r="A1417">
            <v>414535</v>
          </cell>
          <cell r="B1417" t="str">
            <v>Almacenamiento y depósito</v>
          </cell>
        </row>
        <row r="1418">
          <cell r="A1418">
            <v>414540</v>
          </cell>
          <cell r="B1418" t="str">
            <v>Servicios complementarios para el transporte</v>
          </cell>
        </row>
        <row r="1419">
          <cell r="A1419">
            <v>414545</v>
          </cell>
          <cell r="B1419" t="str">
            <v>Agencias de viaje</v>
          </cell>
        </row>
        <row r="1420">
          <cell r="A1420">
            <v>414550</v>
          </cell>
          <cell r="B1420" t="str">
            <v>Otras agencias de transporte</v>
          </cell>
        </row>
        <row r="1421">
          <cell r="A1421">
            <v>414555</v>
          </cell>
          <cell r="B1421" t="str">
            <v>Servicio postal y de correo</v>
          </cell>
        </row>
        <row r="1422">
          <cell r="A1422">
            <v>414560</v>
          </cell>
          <cell r="B1422" t="str">
            <v>Servicio telefónico</v>
          </cell>
        </row>
        <row r="1423">
          <cell r="A1423">
            <v>414565</v>
          </cell>
          <cell r="B1423" t="str">
            <v>Servicio de telégrafo</v>
          </cell>
        </row>
        <row r="1424">
          <cell r="A1424">
            <v>414570</v>
          </cell>
          <cell r="B1424" t="str">
            <v>Servicio de transmisión de datos</v>
          </cell>
        </row>
        <row r="1425">
          <cell r="A1425">
            <v>414575</v>
          </cell>
          <cell r="B1425" t="str">
            <v>Servicio de radio y televisión por cable</v>
          </cell>
        </row>
        <row r="1426">
          <cell r="A1426">
            <v>414580</v>
          </cell>
          <cell r="B1426" t="str">
            <v>Transmisión de sonido e imágenes por contrato</v>
          </cell>
        </row>
        <row r="1427">
          <cell r="A1427">
            <v>414595</v>
          </cell>
          <cell r="B1427" t="str">
            <v>Actividades conexas</v>
          </cell>
        </row>
        <row r="1428">
          <cell r="A1428" t="str">
            <v>*(414599</v>
          </cell>
          <cell r="B1428" t="str">
            <v>Ajustes por inflación)*</v>
          </cell>
        </row>
        <row r="1429">
          <cell r="A1429">
            <v>4150</v>
          </cell>
          <cell r="B1429" t="str">
            <v>Actividad financiera</v>
          </cell>
          <cell r="C1429">
            <v>246</v>
          </cell>
          <cell r="D1429" t="str">
            <v>Ingresos brutos por honorarios, comisiones y servicios</v>
          </cell>
        </row>
        <row r="1430">
          <cell r="A1430">
            <v>415005</v>
          </cell>
          <cell r="B1430" t="str">
            <v>Venta de inversiones</v>
          </cell>
        </row>
        <row r="1431">
          <cell r="A1431">
            <v>415010</v>
          </cell>
          <cell r="B1431" t="str">
            <v>Dividendos de sociedades anónimas y/o asimiladas</v>
          </cell>
        </row>
        <row r="1432">
          <cell r="A1432">
            <v>415015</v>
          </cell>
          <cell r="B1432" t="str">
            <v>Participaciones de sociedades limitadas y/o asimiladas</v>
          </cell>
        </row>
        <row r="1433">
          <cell r="A1433">
            <v>415020</v>
          </cell>
          <cell r="B1433" t="str">
            <v>Intereses</v>
          </cell>
        </row>
        <row r="1434">
          <cell r="A1434">
            <v>415025</v>
          </cell>
          <cell r="B1434" t="str">
            <v>Reajuste monetario-UPAC (hoy UVR)</v>
          </cell>
        </row>
        <row r="1435">
          <cell r="A1435">
            <v>415030</v>
          </cell>
          <cell r="B1435" t="str">
            <v>Comisiones</v>
          </cell>
        </row>
        <row r="1436">
          <cell r="A1436">
            <v>415035</v>
          </cell>
          <cell r="B1436" t="str">
            <v>Operaciones de descuento</v>
          </cell>
        </row>
        <row r="1437">
          <cell r="A1437">
            <v>415040</v>
          </cell>
          <cell r="B1437" t="str">
            <v>Cuotas de inscripción-consorcios</v>
          </cell>
        </row>
        <row r="1438">
          <cell r="A1438">
            <v>415045</v>
          </cell>
          <cell r="B1438" t="str">
            <v>Cuotas de administración-consorcios</v>
          </cell>
        </row>
        <row r="1439">
          <cell r="A1439">
            <v>415050</v>
          </cell>
          <cell r="B1439" t="str">
            <v>Reajuste del sistema-consorcios</v>
          </cell>
        </row>
        <row r="1440">
          <cell r="A1440">
            <v>415055</v>
          </cell>
          <cell r="B1440" t="str">
            <v>Eliminación de suscriptores-consorcios</v>
          </cell>
        </row>
        <row r="1441">
          <cell r="A1441">
            <v>415060</v>
          </cell>
          <cell r="B1441" t="str">
            <v>Cuotas de ingreso o retiro-sociedad administradora</v>
          </cell>
        </row>
        <row r="1442">
          <cell r="A1442">
            <v>415065</v>
          </cell>
          <cell r="B1442" t="str">
            <v>Servicios a comisionistas</v>
          </cell>
        </row>
        <row r="1443">
          <cell r="A1443">
            <v>415070</v>
          </cell>
          <cell r="B1443" t="str">
            <v>Inscripciones y cuotas</v>
          </cell>
        </row>
        <row r="1444">
          <cell r="A1444">
            <v>415075</v>
          </cell>
          <cell r="B1444" t="str">
            <v>Recuperación de garantías</v>
          </cell>
        </row>
        <row r="1445">
          <cell r="A1445">
            <v>415080</v>
          </cell>
          <cell r="B1445" t="str">
            <v>Ingresos método de participación</v>
          </cell>
        </row>
        <row r="1446">
          <cell r="A1446">
            <v>415095</v>
          </cell>
          <cell r="B1446" t="str">
            <v>Actividades conexas</v>
          </cell>
        </row>
        <row r="1447">
          <cell r="A1447" t="str">
            <v>*(415099</v>
          </cell>
          <cell r="B1447" t="str">
            <v>Ajustes por inflación)*</v>
          </cell>
        </row>
        <row r="1448">
          <cell r="A1448">
            <v>4155</v>
          </cell>
          <cell r="B1448" t="str">
            <v>Actividades inmobiliarias, empresariales y de alquiler</v>
          </cell>
          <cell r="C1448">
            <v>249</v>
          </cell>
          <cell r="D1448" t="str">
            <v>Ingresos brutos por arrendamientos y alquileres</v>
          </cell>
        </row>
        <row r="1449">
          <cell r="A1449">
            <v>415505</v>
          </cell>
          <cell r="B1449" t="str">
            <v>Arrendamientos de bienes inmuebles</v>
          </cell>
        </row>
        <row r="1450">
          <cell r="A1450">
            <v>415510</v>
          </cell>
          <cell r="B1450" t="str">
            <v>Inmobiliarias por retribución o contrata</v>
          </cell>
        </row>
        <row r="1451">
          <cell r="A1451">
            <v>415515</v>
          </cell>
          <cell r="B1451" t="str">
            <v>Alquiler equipo de transporte</v>
          </cell>
        </row>
        <row r="1452">
          <cell r="A1452">
            <v>415520</v>
          </cell>
          <cell r="B1452" t="str">
            <v>Alquiler maquinaria y equipo</v>
          </cell>
        </row>
        <row r="1453">
          <cell r="A1453">
            <v>415525</v>
          </cell>
          <cell r="B1453" t="str">
            <v>Alquiler de efectos personales y enseres domésticos</v>
          </cell>
        </row>
        <row r="1454">
          <cell r="A1454">
            <v>415530</v>
          </cell>
          <cell r="B1454" t="str">
            <v>Consultoría en equipo y programas de informática</v>
          </cell>
        </row>
        <row r="1455">
          <cell r="A1455">
            <v>415535</v>
          </cell>
          <cell r="B1455" t="str">
            <v>Procesamiento de datos</v>
          </cell>
        </row>
        <row r="1456">
          <cell r="A1456">
            <v>415540</v>
          </cell>
          <cell r="B1456" t="str">
            <v>Mantenimiento y reparación de maquinaria de oficina</v>
          </cell>
        </row>
        <row r="1457">
          <cell r="A1457">
            <v>415545</v>
          </cell>
          <cell r="B1457" t="str">
            <v>Investigaciones científicas y de desarrollo</v>
          </cell>
        </row>
        <row r="1458">
          <cell r="A1458">
            <v>415550</v>
          </cell>
          <cell r="B1458" t="str">
            <v>Actividades empresariales de consultoría</v>
          </cell>
        </row>
        <row r="1459">
          <cell r="A1459">
            <v>415555</v>
          </cell>
          <cell r="B1459" t="str">
            <v>Publicidad</v>
          </cell>
        </row>
        <row r="1460">
          <cell r="A1460">
            <v>415560</v>
          </cell>
          <cell r="B1460" t="str">
            <v>Dotación de personal</v>
          </cell>
        </row>
        <row r="1461">
          <cell r="A1461">
            <v>415565</v>
          </cell>
          <cell r="B1461" t="str">
            <v>Investigación y seguridad</v>
          </cell>
        </row>
        <row r="1462">
          <cell r="A1462">
            <v>415570</v>
          </cell>
          <cell r="B1462" t="str">
            <v>Limpieza de inmuebles</v>
          </cell>
        </row>
        <row r="1463">
          <cell r="A1463">
            <v>415575</v>
          </cell>
          <cell r="B1463" t="str">
            <v>Fotografía</v>
          </cell>
        </row>
        <row r="1464">
          <cell r="A1464">
            <v>415580</v>
          </cell>
          <cell r="B1464" t="str">
            <v>Envase y empaque</v>
          </cell>
        </row>
        <row r="1465">
          <cell r="A1465">
            <v>415585</v>
          </cell>
          <cell r="B1465" t="str">
            <v>Fotocopiado</v>
          </cell>
        </row>
        <row r="1466">
          <cell r="A1466">
            <v>415590</v>
          </cell>
          <cell r="B1466" t="str">
            <v>Mantenimiento y reparación de maquinaria y equipo</v>
          </cell>
        </row>
        <row r="1467">
          <cell r="A1467">
            <v>415595</v>
          </cell>
          <cell r="B1467" t="str">
            <v>Actividades conexas</v>
          </cell>
        </row>
        <row r="1468">
          <cell r="A1468" t="str">
            <v>*(415599</v>
          </cell>
          <cell r="B1468" t="str">
            <v>Ajustes por inflación)*</v>
          </cell>
        </row>
        <row r="1469">
          <cell r="A1469">
            <v>4160</v>
          </cell>
          <cell r="B1469" t="str">
            <v>Enseñanza</v>
          </cell>
          <cell r="C1469">
            <v>246</v>
          </cell>
          <cell r="D1469" t="str">
            <v>Ingresos brutos por honorarios, comisiones y servicios</v>
          </cell>
        </row>
        <row r="1470">
          <cell r="A1470">
            <v>416005</v>
          </cell>
          <cell r="B1470" t="str">
            <v>Actividades relacionadas con la educación</v>
          </cell>
        </row>
        <row r="1471">
          <cell r="A1471">
            <v>416095</v>
          </cell>
          <cell r="B1471" t="str">
            <v>Actividades conexas</v>
          </cell>
        </row>
        <row r="1472">
          <cell r="A1472" t="str">
            <v>*(416099</v>
          </cell>
          <cell r="B1472" t="str">
            <v>Ajustes por inflación)*</v>
          </cell>
        </row>
        <row r="1473">
          <cell r="A1473">
            <v>4165</v>
          </cell>
          <cell r="B1473" t="str">
            <v>Servicios sociales y de salud</v>
          </cell>
          <cell r="C1473">
            <v>246</v>
          </cell>
          <cell r="D1473" t="str">
            <v>Ingresos brutos por honorarios, comisiones y servicios</v>
          </cell>
        </row>
        <row r="1474">
          <cell r="A1474">
            <v>416505</v>
          </cell>
          <cell r="B1474" t="str">
            <v>Servicio hospitalario</v>
          </cell>
        </row>
        <row r="1475">
          <cell r="A1475">
            <v>416510</v>
          </cell>
          <cell r="B1475" t="str">
            <v>Servicio médico</v>
          </cell>
        </row>
        <row r="1476">
          <cell r="A1476">
            <v>416515</v>
          </cell>
          <cell r="B1476" t="str">
            <v>Servicio odontológico</v>
          </cell>
        </row>
        <row r="1477">
          <cell r="A1477">
            <v>416520</v>
          </cell>
          <cell r="B1477" t="str">
            <v>Servicio de laboratorio</v>
          </cell>
        </row>
        <row r="1478">
          <cell r="A1478">
            <v>416525</v>
          </cell>
          <cell r="B1478" t="str">
            <v>Actividades veterinarias</v>
          </cell>
        </row>
        <row r="1479">
          <cell r="A1479">
            <v>416530</v>
          </cell>
          <cell r="B1479" t="str">
            <v>Actividades de servicios sociales</v>
          </cell>
        </row>
        <row r="1480">
          <cell r="A1480">
            <v>416595</v>
          </cell>
          <cell r="B1480" t="str">
            <v>Actividades conexas</v>
          </cell>
        </row>
        <row r="1481">
          <cell r="A1481" t="str">
            <v>*(416599</v>
          </cell>
          <cell r="B1481" t="str">
            <v>Ajustes por inflación)*</v>
          </cell>
        </row>
        <row r="1482">
          <cell r="A1482">
            <v>4170</v>
          </cell>
          <cell r="B1482" t="str">
            <v>Otras actividades de servicios comunitarios, sociales y personales</v>
          </cell>
          <cell r="C1482">
            <v>246</v>
          </cell>
          <cell r="D1482" t="str">
            <v>Ingresos brutos por honorarios, comisiones y servicios</v>
          </cell>
        </row>
        <row r="1483">
          <cell r="A1483">
            <v>417005</v>
          </cell>
          <cell r="B1483" t="str">
            <v>Eliminación de desperdicios y aguas residuales</v>
          </cell>
        </row>
        <row r="1484">
          <cell r="A1484">
            <v>417010</v>
          </cell>
          <cell r="B1484" t="str">
            <v>Actividades de asociación</v>
          </cell>
        </row>
        <row r="1485">
          <cell r="A1485">
            <v>417015</v>
          </cell>
          <cell r="B1485" t="str">
            <v>Producción y distribución de filmes y videocintas</v>
          </cell>
        </row>
        <row r="1486">
          <cell r="A1486">
            <v>417020</v>
          </cell>
          <cell r="B1486" t="str">
            <v>Exhibición de filmes y videocintas</v>
          </cell>
        </row>
        <row r="1487">
          <cell r="A1487">
            <v>417025</v>
          </cell>
          <cell r="B1487" t="str">
            <v>Actividad de radio y televisión</v>
          </cell>
        </row>
        <row r="1488">
          <cell r="A1488">
            <v>417030</v>
          </cell>
          <cell r="B1488" t="str">
            <v>Actividad teatral, musical y artística</v>
          </cell>
        </row>
        <row r="1489">
          <cell r="A1489">
            <v>417035</v>
          </cell>
          <cell r="B1489" t="str">
            <v>Grabación y producción de discos</v>
          </cell>
        </row>
        <row r="1490">
          <cell r="A1490">
            <v>417040</v>
          </cell>
          <cell r="B1490" t="str">
            <v>Entretenimiento y esparcimiento</v>
          </cell>
        </row>
        <row r="1491">
          <cell r="A1491">
            <v>417045</v>
          </cell>
          <cell r="B1491" t="str">
            <v>Agencias de noticias</v>
          </cell>
        </row>
        <row r="1492">
          <cell r="A1492">
            <v>417050</v>
          </cell>
          <cell r="B1492" t="str">
            <v>Lavanderías y similares</v>
          </cell>
        </row>
        <row r="1493">
          <cell r="A1493">
            <v>417055</v>
          </cell>
          <cell r="B1493" t="str">
            <v>Peluquerías y similares</v>
          </cell>
        </row>
        <row r="1494">
          <cell r="A1494">
            <v>417060</v>
          </cell>
          <cell r="B1494" t="str">
            <v>Servicios funerarios</v>
          </cell>
        </row>
        <row r="1495">
          <cell r="A1495">
            <v>417065</v>
          </cell>
          <cell r="B1495" t="str">
            <v>Zonas francas</v>
          </cell>
        </row>
        <row r="1496">
          <cell r="A1496">
            <v>417095</v>
          </cell>
          <cell r="B1496" t="str">
            <v>Actividades conexas</v>
          </cell>
        </row>
        <row r="1497">
          <cell r="A1497" t="str">
            <v>*(417099</v>
          </cell>
          <cell r="B1497" t="str">
            <v>Ajustes por inflación)*</v>
          </cell>
        </row>
        <row r="1498">
          <cell r="A1498">
            <v>4175</v>
          </cell>
          <cell r="B1498" t="str">
            <v>Devoluciones  en ventas (DB)</v>
          </cell>
          <cell r="C1498">
            <v>313</v>
          </cell>
          <cell r="D1498" t="str">
            <v>Devoluciones, rebajas y descuentos en ventas</v>
          </cell>
        </row>
        <row r="1499">
          <cell r="A1499" t="str">
            <v>417501 a 417598</v>
          </cell>
        </row>
        <row r="1500">
          <cell r="A1500" t="str">
            <v>*(417599</v>
          </cell>
          <cell r="B1500" t="str">
            <v>Ajustes por inflación)*</v>
          </cell>
        </row>
        <row r="1501">
          <cell r="A1501">
            <v>42</v>
          </cell>
          <cell r="B1501" t="str">
            <v>No operacionales</v>
          </cell>
        </row>
        <row r="1502">
          <cell r="A1502">
            <v>4205</v>
          </cell>
          <cell r="B1502" t="str">
            <v xml:space="preserve">Otras ventas </v>
          </cell>
          <cell r="C1502">
            <v>269</v>
          </cell>
          <cell r="D1502" t="str">
            <v>Ingresos brutos por otras ventas</v>
          </cell>
        </row>
        <row r="1503">
          <cell r="A1503">
            <v>420505</v>
          </cell>
          <cell r="B1503" t="str">
            <v>Materia prima</v>
          </cell>
        </row>
        <row r="1504">
          <cell r="A1504">
            <v>420510</v>
          </cell>
          <cell r="B1504" t="str">
            <v>Material de desecho</v>
          </cell>
        </row>
        <row r="1505">
          <cell r="A1505">
            <v>420515</v>
          </cell>
          <cell r="B1505" t="str">
            <v>Materiales varios</v>
          </cell>
        </row>
        <row r="1506">
          <cell r="A1506">
            <v>420520</v>
          </cell>
          <cell r="B1506" t="str">
            <v>Productos de diversificación</v>
          </cell>
        </row>
        <row r="1507">
          <cell r="A1507">
            <v>420525</v>
          </cell>
          <cell r="B1507" t="str">
            <v>Excedentes de exportación</v>
          </cell>
        </row>
        <row r="1508">
          <cell r="A1508">
            <v>420530</v>
          </cell>
          <cell r="B1508" t="str">
            <v>Envases y empaques</v>
          </cell>
        </row>
        <row r="1509">
          <cell r="A1509">
            <v>420535</v>
          </cell>
          <cell r="B1509" t="str">
            <v>Productos agrícolas</v>
          </cell>
        </row>
        <row r="1510">
          <cell r="A1510">
            <v>420540</v>
          </cell>
          <cell r="B1510" t="str">
            <v>De propaganda</v>
          </cell>
        </row>
        <row r="1511">
          <cell r="A1511">
            <v>420545</v>
          </cell>
          <cell r="B1511" t="str">
            <v>Productos en remate</v>
          </cell>
        </row>
        <row r="1512">
          <cell r="A1512">
            <v>420550</v>
          </cell>
          <cell r="B1512" t="str">
            <v>Combustibles y lubricantes</v>
          </cell>
        </row>
        <row r="1513">
          <cell r="A1513" t="str">
            <v>*(420599</v>
          </cell>
          <cell r="B1513" t="str">
            <v>Ajustes por inflación)*</v>
          </cell>
        </row>
        <row r="1514">
          <cell r="A1514">
            <v>4210</v>
          </cell>
          <cell r="B1514" t="str">
            <v>Financieros</v>
          </cell>
        </row>
        <row r="1515">
          <cell r="A1515">
            <v>421005</v>
          </cell>
          <cell r="B1515" t="str">
            <v>Intereses</v>
          </cell>
          <cell r="C1515">
            <v>303</v>
          </cell>
          <cell r="D1515" t="str">
            <v>Intereses</v>
          </cell>
        </row>
        <row r="1516">
          <cell r="A1516">
            <v>421010</v>
          </cell>
          <cell r="B1516" t="str">
            <v>Reajuste monetario-UPAC (hoy UVR)</v>
          </cell>
          <cell r="C1516">
            <v>309</v>
          </cell>
          <cell r="D1516" t="str">
            <v>Otros ingresos diferentes de los anteriores</v>
          </cell>
        </row>
        <row r="1517">
          <cell r="A1517">
            <v>421015</v>
          </cell>
          <cell r="B1517" t="str">
            <v>Descuentos amortizados</v>
          </cell>
          <cell r="C1517">
            <v>309</v>
          </cell>
          <cell r="D1517" t="str">
            <v>Otros ingresos diferentes de los anteriores</v>
          </cell>
        </row>
        <row r="1518">
          <cell r="A1518">
            <v>421020</v>
          </cell>
          <cell r="B1518" t="str">
            <v>Diferencia en cambio</v>
          </cell>
          <cell r="C1518">
            <v>283</v>
          </cell>
          <cell r="D1518" t="str">
            <v>Ingresos brutos por diferencia en cambio</v>
          </cell>
        </row>
        <row r="1519">
          <cell r="A1519">
            <v>421025</v>
          </cell>
          <cell r="B1519" t="str">
            <v>Financiación vehículos</v>
          </cell>
          <cell r="C1519">
            <v>303</v>
          </cell>
          <cell r="D1519" t="str">
            <v>Intereses</v>
          </cell>
        </row>
        <row r="1520">
          <cell r="A1520">
            <v>421030</v>
          </cell>
          <cell r="B1520" t="str">
            <v>Financiación sistemas de viajes</v>
          </cell>
          <cell r="C1520">
            <v>303</v>
          </cell>
          <cell r="D1520" t="str">
            <v>Intereses</v>
          </cell>
        </row>
        <row r="1521">
          <cell r="A1521">
            <v>421035</v>
          </cell>
          <cell r="B1521" t="str">
            <v>Aceptaciones bancarias</v>
          </cell>
          <cell r="C1521">
            <v>303</v>
          </cell>
          <cell r="D1521" t="str">
            <v>Intereses</v>
          </cell>
        </row>
        <row r="1522">
          <cell r="A1522">
            <v>421040</v>
          </cell>
          <cell r="B1522" t="str">
            <v>Descuentos comerciales condicionados</v>
          </cell>
          <cell r="C1522">
            <v>309</v>
          </cell>
          <cell r="D1522" t="str">
            <v>Otros ingresos diferentes de los anteriores</v>
          </cell>
        </row>
        <row r="1523">
          <cell r="A1523">
            <v>421045</v>
          </cell>
          <cell r="B1523" t="str">
            <v>Descuentos bancarios</v>
          </cell>
          <cell r="C1523">
            <v>309</v>
          </cell>
          <cell r="D1523" t="str">
            <v>Otros ingresos diferentes de los anteriores</v>
          </cell>
        </row>
        <row r="1524">
          <cell r="A1524">
            <v>421050</v>
          </cell>
          <cell r="B1524" t="str">
            <v>Comisiones cheques de otras plazas</v>
          </cell>
          <cell r="C1524">
            <v>309</v>
          </cell>
          <cell r="D1524" t="str">
            <v>Otros ingresos diferentes de los anteriores</v>
          </cell>
        </row>
        <row r="1525">
          <cell r="A1525">
            <v>421055</v>
          </cell>
          <cell r="B1525" t="str">
            <v>Multas y recargos</v>
          </cell>
          <cell r="C1525">
            <v>309</v>
          </cell>
          <cell r="D1525" t="str">
            <v>Otros ingresos diferentes de los anteriores</v>
          </cell>
        </row>
        <row r="1526">
          <cell r="A1526">
            <v>421060</v>
          </cell>
          <cell r="B1526" t="str">
            <v>Sanciones cheques devueltos</v>
          </cell>
          <cell r="C1526">
            <v>309</v>
          </cell>
          <cell r="D1526" t="str">
            <v>Otros ingresos diferentes de los anteriores</v>
          </cell>
        </row>
        <row r="1527">
          <cell r="A1527">
            <v>421095</v>
          </cell>
          <cell r="B1527" t="str">
            <v>Otros</v>
          </cell>
          <cell r="C1527">
            <v>309</v>
          </cell>
          <cell r="D1527" t="str">
            <v>Otros ingresos diferentes de los anteriores</v>
          </cell>
        </row>
        <row r="1528">
          <cell r="A1528" t="str">
            <v>*(421099</v>
          </cell>
          <cell r="B1528" t="str">
            <v>Ajustes por inflación)*</v>
          </cell>
        </row>
        <row r="1529">
          <cell r="A1529">
            <v>4215</v>
          </cell>
          <cell r="B1529" t="str">
            <v>Dividendos y participaciones</v>
          </cell>
          <cell r="C1529">
            <v>284</v>
          </cell>
          <cell r="D1529" t="str">
            <v>Dividendos y participaciones exigibles</v>
          </cell>
        </row>
        <row r="1530">
          <cell r="A1530">
            <v>421505</v>
          </cell>
          <cell r="B1530" t="str">
            <v>De sociedades anónimas y/o asimiladas</v>
          </cell>
        </row>
        <row r="1531">
          <cell r="A1531">
            <v>421510</v>
          </cell>
          <cell r="B1531" t="str">
            <v>De sociedades limitadas y/o asimiladas</v>
          </cell>
        </row>
        <row r="1532">
          <cell r="A1532" t="str">
            <v>*(421599</v>
          </cell>
          <cell r="B1532" t="str">
            <v>Ajustes por inflación)*</v>
          </cell>
        </row>
        <row r="1533">
          <cell r="A1533">
            <v>4218</v>
          </cell>
          <cell r="B1533" t="str">
            <v>Ingresos método de participación</v>
          </cell>
          <cell r="C1533">
            <v>285</v>
          </cell>
          <cell r="D1533" t="str">
            <v>Ingresos método de participación</v>
          </cell>
        </row>
        <row r="1534">
          <cell r="A1534">
            <v>421805</v>
          </cell>
          <cell r="B1534" t="str">
            <v>De sociedades anónimas y/o asimiladas</v>
          </cell>
        </row>
        <row r="1535">
          <cell r="A1535">
            <v>421810</v>
          </cell>
          <cell r="B1535" t="str">
            <v>De sociedades limitadas y/o asimiladas</v>
          </cell>
        </row>
        <row r="1536">
          <cell r="A1536">
            <v>4220</v>
          </cell>
          <cell r="B1536" t="str">
            <v>Arrendamientos</v>
          </cell>
          <cell r="C1536">
            <v>273</v>
          </cell>
          <cell r="D1536" t="str">
            <v>Ingresos brutos por arrendamientos y alquileres</v>
          </cell>
        </row>
        <row r="1537">
          <cell r="A1537">
            <v>422005</v>
          </cell>
          <cell r="B1537" t="str">
            <v>Terrenos</v>
          </cell>
        </row>
        <row r="1538">
          <cell r="A1538">
            <v>422010</v>
          </cell>
          <cell r="B1538" t="str">
            <v>Construcciones y edificios</v>
          </cell>
        </row>
        <row r="1539">
          <cell r="A1539">
            <v>422015</v>
          </cell>
          <cell r="B1539" t="str">
            <v>Maquinaria y equipo</v>
          </cell>
        </row>
        <row r="1540">
          <cell r="A1540">
            <v>422020</v>
          </cell>
          <cell r="B1540" t="str">
            <v>Equipo de oficina</v>
          </cell>
        </row>
        <row r="1541">
          <cell r="A1541">
            <v>422025</v>
          </cell>
          <cell r="B1541" t="str">
            <v>Equipo de computación y comunicación</v>
          </cell>
        </row>
        <row r="1542">
          <cell r="A1542">
            <v>422030</v>
          </cell>
          <cell r="B1542" t="str">
            <v>Equipo médico-científico</v>
          </cell>
        </row>
        <row r="1543">
          <cell r="A1543">
            <v>422035</v>
          </cell>
          <cell r="B1543" t="str">
            <v>Equipo de hoteles y restaurantes</v>
          </cell>
        </row>
        <row r="1544">
          <cell r="A1544">
            <v>422040</v>
          </cell>
          <cell r="B1544" t="str">
            <v>Flota y equipo de transporte</v>
          </cell>
        </row>
        <row r="1545">
          <cell r="A1545">
            <v>422045</v>
          </cell>
          <cell r="B1545" t="str">
            <v>Flota y equipo fluvial y/o marítimo</v>
          </cell>
        </row>
        <row r="1546">
          <cell r="A1546">
            <v>422050</v>
          </cell>
          <cell r="B1546" t="str">
            <v>Flota y equipo aéreo</v>
          </cell>
        </row>
        <row r="1547">
          <cell r="A1547">
            <v>422055</v>
          </cell>
          <cell r="B1547" t="str">
            <v>Flota y equipo férreo</v>
          </cell>
        </row>
        <row r="1548">
          <cell r="A1548">
            <v>422060</v>
          </cell>
          <cell r="B1548" t="str">
            <v>Acueductos, plantas y redes</v>
          </cell>
        </row>
        <row r="1549">
          <cell r="A1549">
            <v>422062</v>
          </cell>
          <cell r="B1549" t="str">
            <v>Envases y empaques</v>
          </cell>
        </row>
        <row r="1550">
          <cell r="A1550">
            <v>422065</v>
          </cell>
          <cell r="B1550" t="str">
            <v>Plantaciones agrícolas y forestales</v>
          </cell>
        </row>
        <row r="1551">
          <cell r="A1551">
            <v>422070</v>
          </cell>
          <cell r="B1551" t="str">
            <v>Aeródromos</v>
          </cell>
        </row>
        <row r="1552">
          <cell r="A1552">
            <v>422075</v>
          </cell>
          <cell r="B1552" t="str">
            <v>Semovientes</v>
          </cell>
        </row>
        <row r="1553">
          <cell r="A1553" t="str">
            <v>*(422099</v>
          </cell>
          <cell r="B1553" t="str">
            <v>Ajustes por inflación)*</v>
          </cell>
        </row>
        <row r="1554">
          <cell r="A1554">
            <v>4225</v>
          </cell>
          <cell r="B1554" t="str">
            <v>Comisiones</v>
          </cell>
          <cell r="C1554">
            <v>270</v>
          </cell>
          <cell r="D1554" t="str">
            <v>Ingresos brutos por honorarios, comisiones y servicios</v>
          </cell>
        </row>
        <row r="1555">
          <cell r="A1555">
            <v>422505</v>
          </cell>
          <cell r="B1555" t="str">
            <v>Sobre inversiones</v>
          </cell>
        </row>
        <row r="1556">
          <cell r="A1556">
            <v>422510</v>
          </cell>
          <cell r="B1556" t="str">
            <v>De concesionarios</v>
          </cell>
        </row>
        <row r="1557">
          <cell r="A1557">
            <v>422515</v>
          </cell>
          <cell r="B1557" t="str">
            <v>De actividades financieras</v>
          </cell>
        </row>
        <row r="1558">
          <cell r="A1558">
            <v>422520</v>
          </cell>
          <cell r="B1558" t="str">
            <v>Por venta de servicios de taller</v>
          </cell>
        </row>
        <row r="1559">
          <cell r="A1559">
            <v>422525</v>
          </cell>
          <cell r="B1559" t="str">
            <v>Por venta de seguros</v>
          </cell>
        </row>
        <row r="1560">
          <cell r="A1560">
            <v>422530</v>
          </cell>
          <cell r="B1560" t="str">
            <v>Por ingresos para terceros</v>
          </cell>
        </row>
        <row r="1561">
          <cell r="A1561">
            <v>422535</v>
          </cell>
          <cell r="B1561" t="str">
            <v>Por distribución de películas</v>
          </cell>
        </row>
        <row r="1562">
          <cell r="A1562">
            <v>422540</v>
          </cell>
          <cell r="B1562" t="str">
            <v>Derechos de autor</v>
          </cell>
        </row>
        <row r="1563">
          <cell r="A1563">
            <v>422545</v>
          </cell>
          <cell r="B1563" t="str">
            <v>Derechos de programación</v>
          </cell>
        </row>
        <row r="1564">
          <cell r="A1564" t="str">
            <v>*(422599</v>
          </cell>
          <cell r="B1564" t="str">
            <v>Ajustes por inflación)*</v>
          </cell>
        </row>
        <row r="1565">
          <cell r="A1565">
            <v>4230</v>
          </cell>
          <cell r="B1565" t="str">
            <v>Honorarios</v>
          </cell>
          <cell r="C1565">
            <v>270</v>
          </cell>
          <cell r="D1565" t="str">
            <v>Ingresos brutos por honorarios, comisiones y servicios</v>
          </cell>
        </row>
        <row r="1566">
          <cell r="A1566">
            <v>423005</v>
          </cell>
          <cell r="B1566" t="str">
            <v>Asesorías</v>
          </cell>
        </row>
        <row r="1567">
          <cell r="A1567">
            <v>423010</v>
          </cell>
          <cell r="B1567" t="str">
            <v>Asistencia técnica</v>
          </cell>
        </row>
        <row r="1568">
          <cell r="A1568">
            <v>423015</v>
          </cell>
          <cell r="B1568" t="str">
            <v>Administración de vinculadas</v>
          </cell>
        </row>
        <row r="1569">
          <cell r="A1569" t="str">
            <v>*(423099</v>
          </cell>
          <cell r="B1569" t="str">
            <v>Ajustes por inflación)*</v>
          </cell>
        </row>
        <row r="1570">
          <cell r="A1570">
            <v>4235</v>
          </cell>
          <cell r="B1570" t="str">
            <v>Servicios</v>
          </cell>
          <cell r="C1570">
            <v>270</v>
          </cell>
          <cell r="D1570" t="str">
            <v>Ingresos brutos por honorarios, comisiones y servicios</v>
          </cell>
        </row>
        <row r="1571">
          <cell r="A1571">
            <v>423505</v>
          </cell>
          <cell r="B1571" t="str">
            <v>De báscula</v>
          </cell>
        </row>
        <row r="1572">
          <cell r="A1572">
            <v>423510</v>
          </cell>
          <cell r="B1572" t="str">
            <v>De transporte</v>
          </cell>
        </row>
        <row r="1573">
          <cell r="A1573">
            <v>423515</v>
          </cell>
          <cell r="B1573" t="str">
            <v>De prensa</v>
          </cell>
        </row>
        <row r="1574">
          <cell r="A1574">
            <v>423520</v>
          </cell>
          <cell r="B1574" t="str">
            <v>Administrativos</v>
          </cell>
        </row>
        <row r="1575">
          <cell r="A1575">
            <v>423525</v>
          </cell>
          <cell r="B1575" t="str">
            <v>Técnicos</v>
          </cell>
        </row>
        <row r="1576">
          <cell r="A1576">
            <v>423530</v>
          </cell>
          <cell r="B1576" t="str">
            <v>De computación</v>
          </cell>
        </row>
        <row r="1577">
          <cell r="A1577">
            <v>423535</v>
          </cell>
          <cell r="B1577" t="str">
            <v>De telefax</v>
          </cell>
        </row>
        <row r="1578">
          <cell r="A1578">
            <v>423540</v>
          </cell>
          <cell r="B1578" t="str">
            <v>Taller de vehículos</v>
          </cell>
        </row>
        <row r="1579">
          <cell r="A1579">
            <v>423545</v>
          </cell>
          <cell r="B1579" t="str">
            <v>De recepción de aeronaves</v>
          </cell>
        </row>
        <row r="1580">
          <cell r="A1580">
            <v>423550</v>
          </cell>
          <cell r="B1580" t="str">
            <v>De transporte programa gas natural</v>
          </cell>
        </row>
        <row r="1581">
          <cell r="A1581">
            <v>423555</v>
          </cell>
          <cell r="B1581" t="str">
            <v>Por contratos</v>
          </cell>
        </row>
        <row r="1582">
          <cell r="A1582">
            <v>423560</v>
          </cell>
          <cell r="B1582" t="str">
            <v>De trilla</v>
          </cell>
        </row>
        <row r="1583">
          <cell r="A1583">
            <v>423565</v>
          </cell>
          <cell r="B1583" t="str">
            <v>De mantenimiento</v>
          </cell>
        </row>
        <row r="1584">
          <cell r="A1584">
            <v>423570</v>
          </cell>
          <cell r="B1584" t="str">
            <v>Al personal</v>
          </cell>
        </row>
        <row r="1585">
          <cell r="A1585">
            <v>423575</v>
          </cell>
          <cell r="B1585" t="str">
            <v>De casino</v>
          </cell>
        </row>
        <row r="1586">
          <cell r="A1586">
            <v>423580</v>
          </cell>
          <cell r="B1586" t="str">
            <v>Fletes</v>
          </cell>
        </row>
        <row r="1587">
          <cell r="A1587">
            <v>423585</v>
          </cell>
          <cell r="B1587" t="str">
            <v>Entre compañías</v>
          </cell>
        </row>
        <row r="1588">
          <cell r="A1588">
            <v>423595</v>
          </cell>
          <cell r="B1588" t="str">
            <v>Otros</v>
          </cell>
        </row>
        <row r="1589">
          <cell r="A1589" t="str">
            <v>*(423599</v>
          </cell>
          <cell r="B1589" t="str">
            <v>Ajustes por inflación)*</v>
          </cell>
        </row>
        <row r="1590">
          <cell r="A1590">
            <v>4240</v>
          </cell>
          <cell r="B1590" t="str">
            <v>Utilidad en venta de inversiones</v>
          </cell>
          <cell r="C1590">
            <v>287</v>
          </cell>
          <cell r="D1590" t="str">
            <v>Ingresos brutos por enajenación de acciones</v>
          </cell>
        </row>
        <row r="1591">
          <cell r="A1591">
            <v>424005</v>
          </cell>
          <cell r="B1591" t="str">
            <v>Acciones</v>
          </cell>
        </row>
        <row r="1592">
          <cell r="A1592">
            <v>424010</v>
          </cell>
          <cell r="B1592" t="str">
            <v>Cuotas o partes de interés social</v>
          </cell>
        </row>
        <row r="1593">
          <cell r="A1593">
            <v>424015</v>
          </cell>
          <cell r="B1593" t="str">
            <v>Bonos</v>
          </cell>
        </row>
        <row r="1594">
          <cell r="A1594">
            <v>424020</v>
          </cell>
          <cell r="B1594" t="str">
            <v>Cédulas</v>
          </cell>
        </row>
        <row r="1595">
          <cell r="A1595">
            <v>424025</v>
          </cell>
          <cell r="B1595" t="str">
            <v>Certificados</v>
          </cell>
        </row>
        <row r="1596">
          <cell r="A1596">
            <v>424030</v>
          </cell>
          <cell r="B1596" t="str">
            <v>Papeles comerciales</v>
          </cell>
        </row>
        <row r="1597">
          <cell r="A1597">
            <v>424035</v>
          </cell>
          <cell r="B1597" t="str">
            <v>Títulos</v>
          </cell>
        </row>
        <row r="1598">
          <cell r="A1598">
            <v>424045</v>
          </cell>
          <cell r="B1598" t="str">
            <v>Derechos fiduciarios</v>
          </cell>
        </row>
        <row r="1599">
          <cell r="A1599">
            <v>424050</v>
          </cell>
          <cell r="B1599" t="str">
            <v>Obligatorias</v>
          </cell>
        </row>
        <row r="1600">
          <cell r="A1600">
            <v>424095</v>
          </cell>
          <cell r="B1600" t="str">
            <v>Otras</v>
          </cell>
        </row>
        <row r="1601">
          <cell r="A1601" t="str">
            <v>*(424099</v>
          </cell>
          <cell r="B1601" t="str">
            <v>Ajustes por inflación)*</v>
          </cell>
        </row>
        <row r="1602">
          <cell r="A1602">
            <v>4245</v>
          </cell>
          <cell r="B1602" t="str">
            <v xml:space="preserve">Utilidad en venta de propiedades, planta y equipo </v>
          </cell>
          <cell r="C1602">
            <v>292</v>
          </cell>
          <cell r="D1602" t="str">
            <v>Ingresos brutos por venta de valores mobiliarios poseídos por menos de dos (2) años</v>
          </cell>
        </row>
        <row r="1603">
          <cell r="A1603">
            <v>424504</v>
          </cell>
          <cell r="B1603" t="str">
            <v>Terrenos</v>
          </cell>
        </row>
        <row r="1604">
          <cell r="A1604">
            <v>424506</v>
          </cell>
          <cell r="B1604" t="str">
            <v>Materiales industria petrolera</v>
          </cell>
        </row>
        <row r="1605">
          <cell r="A1605">
            <v>424508</v>
          </cell>
          <cell r="B1605" t="str">
            <v>Construcciones en curso</v>
          </cell>
        </row>
        <row r="1606">
          <cell r="A1606">
            <v>424512</v>
          </cell>
          <cell r="B1606" t="str">
            <v>Maquinaria en montaje</v>
          </cell>
        </row>
        <row r="1607">
          <cell r="A1607">
            <v>424516</v>
          </cell>
          <cell r="B1607" t="str">
            <v>Construcciones y edificaciones</v>
          </cell>
        </row>
        <row r="1608">
          <cell r="A1608">
            <v>424520</v>
          </cell>
          <cell r="B1608" t="str">
            <v>Maquinaria y equipo</v>
          </cell>
        </row>
        <row r="1609">
          <cell r="A1609">
            <v>424524</v>
          </cell>
          <cell r="B1609" t="str">
            <v>Equipo de oficina</v>
          </cell>
        </row>
        <row r="1610">
          <cell r="A1610">
            <v>424528</v>
          </cell>
          <cell r="B1610" t="str">
            <v>Equipo de computación y comunicación</v>
          </cell>
        </row>
        <row r="1611">
          <cell r="A1611">
            <v>424532</v>
          </cell>
          <cell r="B1611" t="str">
            <v>Equipo médico-científico</v>
          </cell>
        </row>
        <row r="1612">
          <cell r="A1612">
            <v>424536</v>
          </cell>
          <cell r="B1612" t="str">
            <v>Equipo de hoteles y restaurantes</v>
          </cell>
        </row>
        <row r="1613">
          <cell r="A1613">
            <v>424540</v>
          </cell>
          <cell r="B1613" t="str">
            <v>Flota y equipo de transporte</v>
          </cell>
        </row>
        <row r="1614">
          <cell r="A1614">
            <v>424544</v>
          </cell>
          <cell r="B1614" t="str">
            <v>Flota y equipo fluvial y/o marítimo</v>
          </cell>
        </row>
        <row r="1615">
          <cell r="A1615">
            <v>424548</v>
          </cell>
          <cell r="B1615" t="str">
            <v>Flota y equipo aéreo</v>
          </cell>
        </row>
        <row r="1616">
          <cell r="A1616">
            <v>424552</v>
          </cell>
          <cell r="B1616" t="str">
            <v>Flota y equipo férreo</v>
          </cell>
        </row>
        <row r="1617">
          <cell r="A1617">
            <v>424556</v>
          </cell>
          <cell r="B1617" t="str">
            <v>Acueductos, plantas y redes</v>
          </cell>
        </row>
        <row r="1618">
          <cell r="A1618">
            <v>424560</v>
          </cell>
          <cell r="B1618" t="str">
            <v>Armamento de vigilancia</v>
          </cell>
        </row>
        <row r="1619">
          <cell r="A1619">
            <v>424562</v>
          </cell>
          <cell r="B1619" t="str">
            <v>Envases y empaques</v>
          </cell>
        </row>
        <row r="1620">
          <cell r="A1620">
            <v>424564</v>
          </cell>
          <cell r="B1620" t="str">
            <v>Plantaciones agrícolas y forestales</v>
          </cell>
        </row>
        <row r="1621">
          <cell r="A1621">
            <v>424568</v>
          </cell>
          <cell r="B1621" t="str">
            <v>Vías de comunicación</v>
          </cell>
        </row>
        <row r="1622">
          <cell r="A1622">
            <v>424572</v>
          </cell>
          <cell r="B1622" t="str">
            <v>Minas y Canteras</v>
          </cell>
        </row>
        <row r="1623">
          <cell r="A1623">
            <v>424580</v>
          </cell>
          <cell r="B1623" t="str">
            <v>Pozos artesianos</v>
          </cell>
        </row>
        <row r="1624">
          <cell r="A1624">
            <v>424584</v>
          </cell>
          <cell r="B1624" t="str">
            <v>Yacimientos</v>
          </cell>
        </row>
        <row r="1625">
          <cell r="A1625">
            <v>424588</v>
          </cell>
          <cell r="B1625" t="str">
            <v>Semovientes</v>
          </cell>
        </row>
        <row r="1626">
          <cell r="A1626" t="str">
            <v>*(424599</v>
          </cell>
          <cell r="B1626" t="str">
            <v>Ajustes por inflación)*</v>
          </cell>
        </row>
        <row r="1627">
          <cell r="A1627">
            <v>4248</v>
          </cell>
          <cell r="B1627" t="str">
            <v>Utilidad en venta de otros bienes</v>
          </cell>
          <cell r="C1627">
            <v>293</v>
          </cell>
          <cell r="D1627" t="str">
            <v>Ingresos brutos por venta de otros activos fijos poseídos por menos de dos (2) años</v>
          </cell>
        </row>
        <row r="1628">
          <cell r="A1628">
            <v>424805</v>
          </cell>
          <cell r="B1628" t="str">
            <v>Intangibles</v>
          </cell>
        </row>
        <row r="1629">
          <cell r="A1629">
            <v>424810</v>
          </cell>
          <cell r="B1629" t="str">
            <v>Otros activos</v>
          </cell>
        </row>
        <row r="1630">
          <cell r="A1630" t="str">
            <v>*(424899</v>
          </cell>
          <cell r="B1630" t="str">
            <v>Ajustes por inflación)*</v>
          </cell>
        </row>
        <row r="1631">
          <cell r="A1631">
            <v>4250</v>
          </cell>
          <cell r="B1631" t="str">
            <v>Recuperaciones</v>
          </cell>
          <cell r="C1631">
            <v>291</v>
          </cell>
          <cell r="D1631" t="str">
            <v>Ingresos por recuperación de deducciones</v>
          </cell>
        </row>
        <row r="1632">
          <cell r="A1632">
            <v>425005</v>
          </cell>
          <cell r="B1632" t="str">
            <v>Deudas malas</v>
          </cell>
        </row>
        <row r="1633">
          <cell r="A1633">
            <v>425010</v>
          </cell>
          <cell r="B1633" t="str">
            <v>Seguros</v>
          </cell>
        </row>
        <row r="1634">
          <cell r="A1634">
            <v>425015</v>
          </cell>
          <cell r="B1634" t="str">
            <v>Reclamos</v>
          </cell>
        </row>
        <row r="1635">
          <cell r="A1635">
            <v>425020</v>
          </cell>
          <cell r="B1635" t="str">
            <v>Reintegro por personal en comisión</v>
          </cell>
        </row>
        <row r="1636">
          <cell r="A1636">
            <v>425025</v>
          </cell>
          <cell r="B1636" t="str">
            <v>Reintegro garantías</v>
          </cell>
        </row>
        <row r="1637">
          <cell r="A1637">
            <v>425030</v>
          </cell>
          <cell r="B1637" t="str">
            <v>Descuentos concedidos</v>
          </cell>
        </row>
        <row r="1638">
          <cell r="A1638">
            <v>425035</v>
          </cell>
          <cell r="B1638" t="str">
            <v>De  provisiones</v>
          </cell>
        </row>
        <row r="1639">
          <cell r="A1639">
            <v>425040</v>
          </cell>
          <cell r="B1639" t="str">
            <v>Gastos bancarios</v>
          </cell>
        </row>
        <row r="1640">
          <cell r="A1640">
            <v>425045</v>
          </cell>
          <cell r="B1640" t="str">
            <v>De depreciación</v>
          </cell>
        </row>
        <row r="1641">
          <cell r="A1641">
            <v>425050</v>
          </cell>
          <cell r="B1641" t="str">
            <v>Reintegro de otros costos y gastos</v>
          </cell>
        </row>
        <row r="1642">
          <cell r="A1642" t="str">
            <v>*(425099</v>
          </cell>
          <cell r="B1642" t="str">
            <v>Ajustes por inflación)*</v>
          </cell>
        </row>
        <row r="1643">
          <cell r="A1643">
            <v>4255</v>
          </cell>
          <cell r="B1643" t="str">
            <v>Indemnizaciones</v>
          </cell>
          <cell r="C1643">
            <v>290</v>
          </cell>
          <cell r="D1643" t="str">
            <v>Indemnizaciones</v>
          </cell>
        </row>
        <row r="1644">
          <cell r="A1644">
            <v>425505</v>
          </cell>
          <cell r="B1644" t="str">
            <v>Por siniestro</v>
          </cell>
        </row>
        <row r="1645">
          <cell r="A1645">
            <v>425510</v>
          </cell>
          <cell r="B1645" t="str">
            <v>Por suministros</v>
          </cell>
        </row>
        <row r="1646">
          <cell r="A1646">
            <v>425515</v>
          </cell>
          <cell r="B1646" t="str">
            <v>Lucro cesante compañías de seguros</v>
          </cell>
        </row>
        <row r="1647">
          <cell r="A1647">
            <v>425520</v>
          </cell>
          <cell r="B1647" t="str">
            <v>Daño emergente compañías de seguros</v>
          </cell>
        </row>
        <row r="1648">
          <cell r="A1648">
            <v>425525</v>
          </cell>
          <cell r="B1648" t="str">
            <v>Por pérdida de mercancía</v>
          </cell>
        </row>
        <row r="1649">
          <cell r="A1649">
            <v>425530</v>
          </cell>
          <cell r="B1649" t="str">
            <v>Por incumplimiento de contratos</v>
          </cell>
        </row>
        <row r="1650">
          <cell r="A1650">
            <v>425535</v>
          </cell>
          <cell r="B1650" t="str">
            <v>De terceros</v>
          </cell>
        </row>
        <row r="1651">
          <cell r="A1651">
            <v>425540</v>
          </cell>
          <cell r="B1651" t="str">
            <v>Por incapacidades ISS</v>
          </cell>
        </row>
        <row r="1652">
          <cell r="A1652">
            <v>425595</v>
          </cell>
          <cell r="B1652" t="str">
            <v>Otras</v>
          </cell>
        </row>
        <row r="1653">
          <cell r="A1653" t="str">
            <v>*(425599</v>
          </cell>
          <cell r="B1653" t="str">
            <v>Ajustes por inflación)*</v>
          </cell>
        </row>
        <row r="1654">
          <cell r="A1654">
            <v>4260</v>
          </cell>
          <cell r="B1654" t="str">
            <v>Participaciones en concesiones</v>
          </cell>
          <cell r="C1654">
            <v>300</v>
          </cell>
          <cell r="D1654" t="str">
            <v>Otros ingresos diferentes de los anteriores</v>
          </cell>
        </row>
        <row r="1655">
          <cell r="A1655" t="str">
            <v>426001 a 426096</v>
          </cell>
        </row>
        <row r="1656">
          <cell r="A1656" t="str">
            <v>*(426099</v>
          </cell>
          <cell r="B1656" t="str">
            <v>Ajustes por inflación)*</v>
          </cell>
        </row>
        <row r="1657">
          <cell r="A1657">
            <v>4265</v>
          </cell>
          <cell r="B1657" t="str">
            <v>Ingresos de ejercicios anteriores</v>
          </cell>
          <cell r="C1657">
            <v>300</v>
          </cell>
          <cell r="D1657" t="str">
            <v>Otros ingresos diferentes de los anteriores</v>
          </cell>
        </row>
        <row r="1658">
          <cell r="A1658" t="str">
            <v>426501 a 426598</v>
          </cell>
        </row>
        <row r="1659">
          <cell r="A1659" t="str">
            <v>*(426599</v>
          </cell>
          <cell r="B1659" t="str">
            <v>Ajustes por inflación)*</v>
          </cell>
        </row>
        <row r="1660">
          <cell r="A1660">
            <v>4275</v>
          </cell>
          <cell r="B1660" t="str">
            <v>Devoluciones en otras ventas (DB)</v>
          </cell>
          <cell r="C1660">
            <v>313</v>
          </cell>
          <cell r="D1660" t="str">
            <v>Devoluciones, rebajas y descuentos en ventas</v>
          </cell>
        </row>
        <row r="1661">
          <cell r="A1661" t="str">
            <v>427501 a 427598</v>
          </cell>
        </row>
        <row r="1662">
          <cell r="A1662" t="str">
            <v>*(427599</v>
          </cell>
          <cell r="B1662" t="str">
            <v>Ajustes por inflación)*</v>
          </cell>
        </row>
        <row r="1663">
          <cell r="A1663">
            <v>4295</v>
          </cell>
          <cell r="B1663" t="str">
            <v>Diversos</v>
          </cell>
          <cell r="C1663">
            <v>300</v>
          </cell>
          <cell r="D1663" t="str">
            <v>Otros ingresos diferentes de los anteriores</v>
          </cell>
        </row>
        <row r="1664">
          <cell r="A1664">
            <v>429503</v>
          </cell>
          <cell r="B1664" t="str">
            <v>CERT</v>
          </cell>
        </row>
        <row r="1665">
          <cell r="A1665">
            <v>429505</v>
          </cell>
          <cell r="B1665" t="str">
            <v>Aprovechamientos</v>
          </cell>
        </row>
        <row r="1666">
          <cell r="A1666">
            <v>429507</v>
          </cell>
          <cell r="B1666" t="str">
            <v>Auxilios</v>
          </cell>
        </row>
        <row r="1667">
          <cell r="A1667">
            <v>429509</v>
          </cell>
          <cell r="B1667" t="str">
            <v>Subvenciones</v>
          </cell>
        </row>
        <row r="1668">
          <cell r="A1668">
            <v>429511</v>
          </cell>
          <cell r="B1668" t="str">
            <v>Ingresos por investigación y desarrollo</v>
          </cell>
        </row>
        <row r="1669">
          <cell r="A1669">
            <v>429513</v>
          </cell>
          <cell r="B1669" t="str">
            <v>Por trabajos ejecutados</v>
          </cell>
        </row>
        <row r="1670">
          <cell r="A1670">
            <v>429515</v>
          </cell>
          <cell r="B1670" t="str">
            <v>Regalías</v>
          </cell>
        </row>
        <row r="1671">
          <cell r="A1671">
            <v>429517</v>
          </cell>
          <cell r="B1671" t="str">
            <v>Derivados de las exportaciones</v>
          </cell>
        </row>
        <row r="1672">
          <cell r="A1672">
            <v>429519</v>
          </cell>
          <cell r="B1672" t="str">
            <v>Otros ingresos de explotación</v>
          </cell>
        </row>
        <row r="1673">
          <cell r="A1673">
            <v>429521</v>
          </cell>
          <cell r="B1673" t="str">
            <v>De la actividad ganadera</v>
          </cell>
        </row>
        <row r="1674">
          <cell r="A1674">
            <v>429525</v>
          </cell>
          <cell r="B1674" t="str">
            <v>Derechos y licitaciones</v>
          </cell>
        </row>
        <row r="1675">
          <cell r="A1675">
            <v>429530</v>
          </cell>
          <cell r="B1675" t="str">
            <v>Ingresos por elementos perdidos</v>
          </cell>
        </row>
        <row r="1676">
          <cell r="A1676">
            <v>429533</v>
          </cell>
          <cell r="B1676" t="str">
            <v>Multas y recargos</v>
          </cell>
        </row>
        <row r="1677">
          <cell r="A1677">
            <v>429535</v>
          </cell>
          <cell r="B1677" t="str">
            <v>Preavisos descontados</v>
          </cell>
        </row>
        <row r="1678">
          <cell r="A1678">
            <v>429537</v>
          </cell>
          <cell r="B1678" t="str">
            <v>Reclamos</v>
          </cell>
        </row>
        <row r="1679">
          <cell r="A1679">
            <v>429540</v>
          </cell>
          <cell r="B1679" t="str">
            <v>Recobro de daños</v>
          </cell>
        </row>
        <row r="1680">
          <cell r="A1680">
            <v>429543</v>
          </cell>
          <cell r="B1680" t="str">
            <v>Premios</v>
          </cell>
        </row>
        <row r="1681">
          <cell r="A1681">
            <v>429545</v>
          </cell>
          <cell r="B1681" t="str">
            <v>Bonificaciones</v>
          </cell>
        </row>
        <row r="1682">
          <cell r="A1682">
            <v>429547</v>
          </cell>
          <cell r="B1682" t="str">
            <v>Productos descontados</v>
          </cell>
        </row>
        <row r="1683">
          <cell r="A1683">
            <v>429549</v>
          </cell>
          <cell r="B1683" t="str">
            <v>Reconocimientos ISS</v>
          </cell>
        </row>
        <row r="1684">
          <cell r="A1684">
            <v>429551</v>
          </cell>
          <cell r="B1684" t="str">
            <v>Excedentes</v>
          </cell>
        </row>
        <row r="1685">
          <cell r="A1685">
            <v>429553</v>
          </cell>
          <cell r="B1685" t="str">
            <v xml:space="preserve">Sobrantes de caja </v>
          </cell>
        </row>
        <row r="1686">
          <cell r="A1686">
            <v>429555</v>
          </cell>
          <cell r="B1686" t="str">
            <v>Sobrantes en liquidación fletes</v>
          </cell>
        </row>
        <row r="1687">
          <cell r="A1687">
            <v>429557</v>
          </cell>
          <cell r="B1687" t="str">
            <v>Subsidios estatales</v>
          </cell>
        </row>
        <row r="1688">
          <cell r="A1688">
            <v>429559</v>
          </cell>
          <cell r="B1688" t="str">
            <v>Capacitación distribuidores</v>
          </cell>
        </row>
        <row r="1689">
          <cell r="A1689">
            <v>429561</v>
          </cell>
          <cell r="B1689" t="str">
            <v>De escrituración</v>
          </cell>
        </row>
        <row r="1690">
          <cell r="A1690">
            <v>429563</v>
          </cell>
          <cell r="B1690" t="str">
            <v>Registro promesas de venta</v>
          </cell>
        </row>
        <row r="1691">
          <cell r="A1691">
            <v>429567</v>
          </cell>
          <cell r="B1691" t="str">
            <v>Útiles, papelería y fotocopias</v>
          </cell>
        </row>
        <row r="1692">
          <cell r="A1692">
            <v>429571</v>
          </cell>
          <cell r="B1692" t="str">
            <v>Resultados, matrículas y traspasos</v>
          </cell>
        </row>
        <row r="1693">
          <cell r="A1693">
            <v>429573</v>
          </cell>
          <cell r="B1693" t="str">
            <v>Decoraciones</v>
          </cell>
        </row>
        <row r="1694">
          <cell r="A1694">
            <v>429575</v>
          </cell>
          <cell r="B1694" t="str">
            <v>Manejo de carga</v>
          </cell>
        </row>
        <row r="1695">
          <cell r="A1695">
            <v>429579</v>
          </cell>
          <cell r="B1695" t="str">
            <v>Historia clínica</v>
          </cell>
        </row>
        <row r="1696">
          <cell r="A1696">
            <v>429581</v>
          </cell>
          <cell r="B1696" t="str">
            <v>Ajuste al peso</v>
          </cell>
        </row>
        <row r="1697">
          <cell r="A1697">
            <v>429583</v>
          </cell>
          <cell r="B1697" t="str">
            <v>Llamadas telefónicas</v>
          </cell>
        </row>
        <row r="1698">
          <cell r="A1698" t="str">
            <v>*(429599</v>
          </cell>
          <cell r="B1698" t="str">
            <v>Ajustes por inflación)*</v>
          </cell>
        </row>
        <row r="1699">
          <cell r="A1699">
            <v>47</v>
          </cell>
          <cell r="B1699" t="str">
            <v>Ajustes por inflación</v>
          </cell>
        </row>
        <row r="1700">
          <cell r="A1700">
            <v>4705</v>
          </cell>
          <cell r="B1700" t="str">
            <v>Corrección monetaria</v>
          </cell>
        </row>
        <row r="1701">
          <cell r="A1701">
            <v>470505</v>
          </cell>
          <cell r="B1701" t="str">
            <v>Inversiones (CR)</v>
          </cell>
        </row>
        <row r="1702">
          <cell r="A1702">
            <v>470510</v>
          </cell>
          <cell r="B1702" t="str">
            <v>Inventarios (CR)**</v>
          </cell>
        </row>
        <row r="1703">
          <cell r="A1703">
            <v>470515</v>
          </cell>
          <cell r="B1703" t="str">
            <v>Propiedades, planta y equipo (CR)</v>
          </cell>
        </row>
        <row r="1704">
          <cell r="A1704">
            <v>470520</v>
          </cell>
          <cell r="B1704" t="str">
            <v>Intangibles (CR)</v>
          </cell>
        </row>
        <row r="1705">
          <cell r="A1705">
            <v>470525</v>
          </cell>
          <cell r="B1705" t="str">
            <v xml:space="preserve">Activos diferidos </v>
          </cell>
        </row>
        <row r="1706">
          <cell r="A1706">
            <v>470530</v>
          </cell>
          <cell r="B1706" t="str">
            <v>Otros activos (CR)</v>
          </cell>
        </row>
        <row r="1707">
          <cell r="A1707">
            <v>470535</v>
          </cell>
          <cell r="B1707" t="str">
            <v>Pasivos sujetos de ajuste</v>
          </cell>
        </row>
        <row r="1708">
          <cell r="A1708">
            <v>470540</v>
          </cell>
          <cell r="B1708" t="str">
            <v>Patrimonio**</v>
          </cell>
        </row>
        <row r="1709">
          <cell r="A1709">
            <v>470545</v>
          </cell>
          <cell r="B1709" t="str">
            <v>Depreciación acumulada (DB)</v>
          </cell>
        </row>
        <row r="1710">
          <cell r="A1710">
            <v>470550</v>
          </cell>
          <cell r="B1710" t="str">
            <v>Depreciación diferida (CR)</v>
          </cell>
        </row>
        <row r="1711">
          <cell r="A1711">
            <v>470555</v>
          </cell>
          <cell r="B1711" t="str">
            <v>Agotamiento acumulado (DB)</v>
          </cell>
        </row>
        <row r="1712">
          <cell r="A1712">
            <v>470560</v>
          </cell>
          <cell r="B1712" t="str">
            <v>Amortización acumulada (DB)</v>
          </cell>
        </row>
        <row r="1713">
          <cell r="A1713" t="str">
            <v>*(470565</v>
          </cell>
          <cell r="B1713" t="str">
            <v>Ingresos operacionales  (DB))*</v>
          </cell>
        </row>
        <row r="1714">
          <cell r="A1714" t="str">
            <v>*(470568</v>
          </cell>
          <cell r="B1714" t="str">
            <v>Devoluciones en ventas (CR))*</v>
          </cell>
        </row>
        <row r="1715">
          <cell r="A1715" t="str">
            <v>*(470570</v>
          </cell>
          <cell r="B1715" t="str">
            <v>Ingresos no operacionales (DB))*</v>
          </cell>
        </row>
        <row r="1716">
          <cell r="A1716" t="str">
            <v>*(470575</v>
          </cell>
          <cell r="B1716" t="str">
            <v>Gastos operacionales de administración (CR))*</v>
          </cell>
        </row>
        <row r="1717">
          <cell r="A1717" t="str">
            <v>*(470580</v>
          </cell>
          <cell r="B1717" t="str">
            <v>Gastos operacionales de ventas (CR))*</v>
          </cell>
        </row>
        <row r="1718">
          <cell r="A1718" t="str">
            <v>*(470585</v>
          </cell>
          <cell r="B1718" t="str">
            <v>Gastos no operacionales (CR))*</v>
          </cell>
        </row>
        <row r="1719">
          <cell r="A1719">
            <v>470590</v>
          </cell>
          <cell r="B1719" t="str">
            <v>Compras (CR)**</v>
          </cell>
        </row>
        <row r="1720">
          <cell r="A1720">
            <v>470591</v>
          </cell>
          <cell r="B1720" t="str">
            <v>Devoluciones en compras (DB)**</v>
          </cell>
        </row>
        <row r="1721">
          <cell r="A1721" t="str">
            <v>*(470592</v>
          </cell>
          <cell r="B1721" t="str">
            <v>Costo de ventas (CR))*</v>
          </cell>
        </row>
        <row r="1722">
          <cell r="A1722" t="str">
            <v>*(470594</v>
          </cell>
          <cell r="B1722" t="str">
            <v>Costos de producción o de operación (CR))*</v>
          </cell>
        </row>
        <row r="1723">
          <cell r="A1723">
            <v>5</v>
          </cell>
          <cell r="B1723" t="str">
            <v>Gastos*</v>
          </cell>
        </row>
        <row r="1724">
          <cell r="A1724">
            <v>51</v>
          </cell>
          <cell r="B1724" t="str">
            <v>Operacionales de administración</v>
          </cell>
        </row>
        <row r="1725">
          <cell r="A1725">
            <v>5105</v>
          </cell>
          <cell r="B1725" t="str">
            <v>Gastos de personal</v>
          </cell>
        </row>
        <row r="1726">
          <cell r="A1726">
            <v>510503</v>
          </cell>
          <cell r="B1726" t="str">
            <v>Salario integral</v>
          </cell>
          <cell r="C1726">
            <v>364</v>
          </cell>
          <cell r="D1726" t="str">
            <v>Salarios y prestaciones sociales</v>
          </cell>
        </row>
        <row r="1727">
          <cell r="A1727">
            <v>510506</v>
          </cell>
          <cell r="B1727" t="str">
            <v>Sueldos</v>
          </cell>
          <cell r="C1727">
            <v>364</v>
          </cell>
          <cell r="D1727" t="str">
            <v>Salarios y prestaciones sociales</v>
          </cell>
        </row>
        <row r="1728">
          <cell r="A1728">
            <v>510512</v>
          </cell>
          <cell r="B1728" t="str">
            <v>Jornales</v>
          </cell>
          <cell r="C1728">
            <v>364</v>
          </cell>
          <cell r="D1728" t="str">
            <v>Salarios y prestaciones sociales</v>
          </cell>
        </row>
        <row r="1729">
          <cell r="A1729">
            <v>510515</v>
          </cell>
          <cell r="B1729" t="str">
            <v>Horas extras y recargos</v>
          </cell>
          <cell r="C1729">
            <v>364</v>
          </cell>
          <cell r="D1729" t="str">
            <v>Salarios y prestaciones sociales</v>
          </cell>
        </row>
        <row r="1730">
          <cell r="A1730">
            <v>510518</v>
          </cell>
          <cell r="B1730" t="str">
            <v>Comisiones</v>
          </cell>
          <cell r="C1730">
            <v>364</v>
          </cell>
          <cell r="D1730" t="str">
            <v>Salarios y prestaciones sociales</v>
          </cell>
        </row>
        <row r="1731">
          <cell r="A1731">
            <v>510521</v>
          </cell>
          <cell r="B1731" t="str">
            <v>Viáticos</v>
          </cell>
          <cell r="C1731">
            <v>364</v>
          </cell>
          <cell r="D1731" t="str">
            <v>Salarios y prestaciones sociales</v>
          </cell>
        </row>
        <row r="1732">
          <cell r="A1732">
            <v>510524</v>
          </cell>
          <cell r="B1732" t="str">
            <v>Incapacidades</v>
          </cell>
          <cell r="C1732">
            <v>364</v>
          </cell>
          <cell r="D1732" t="str">
            <v>Salarios y prestaciones sociales</v>
          </cell>
        </row>
        <row r="1733">
          <cell r="A1733">
            <v>510527</v>
          </cell>
          <cell r="B1733" t="str">
            <v>Auxilio de transporte</v>
          </cell>
          <cell r="C1733">
            <v>364</v>
          </cell>
          <cell r="D1733" t="str">
            <v>Salarios y prestaciones sociales</v>
          </cell>
        </row>
        <row r="1734">
          <cell r="A1734">
            <v>510530</v>
          </cell>
          <cell r="B1734" t="str">
            <v>Cesantías</v>
          </cell>
          <cell r="C1734">
            <v>364</v>
          </cell>
          <cell r="D1734" t="str">
            <v>Salarios y prestaciones sociales</v>
          </cell>
        </row>
        <row r="1735">
          <cell r="A1735">
            <v>510533</v>
          </cell>
          <cell r="B1735" t="str">
            <v>Intereses sobre cesantías</v>
          </cell>
          <cell r="C1735">
            <v>364</v>
          </cell>
          <cell r="D1735" t="str">
            <v>Salarios y prestaciones sociales</v>
          </cell>
        </row>
        <row r="1736">
          <cell r="A1736">
            <v>510536</v>
          </cell>
          <cell r="B1736" t="str">
            <v>Prima de servicios</v>
          </cell>
          <cell r="C1736">
            <v>364</v>
          </cell>
          <cell r="D1736" t="str">
            <v>Salarios y prestaciones sociales</v>
          </cell>
        </row>
        <row r="1737">
          <cell r="A1737">
            <v>510539</v>
          </cell>
          <cell r="B1737" t="str">
            <v>Vacaciones</v>
          </cell>
          <cell r="C1737">
            <v>364</v>
          </cell>
          <cell r="D1737" t="str">
            <v>Salarios y prestaciones sociales</v>
          </cell>
        </row>
        <row r="1738">
          <cell r="A1738">
            <v>510542</v>
          </cell>
          <cell r="B1738" t="str">
            <v>Primas extralegales</v>
          </cell>
          <cell r="C1738">
            <v>364</v>
          </cell>
          <cell r="D1738" t="str">
            <v>Salarios y prestaciones sociales</v>
          </cell>
        </row>
        <row r="1739">
          <cell r="A1739">
            <v>510545</v>
          </cell>
          <cell r="B1739" t="str">
            <v>Auxilios</v>
          </cell>
          <cell r="C1739">
            <v>364</v>
          </cell>
          <cell r="D1739" t="str">
            <v>Salarios y prestaciones sociales</v>
          </cell>
        </row>
        <row r="1740">
          <cell r="A1740">
            <v>510548</v>
          </cell>
          <cell r="B1740" t="str">
            <v>Bonificaciones</v>
          </cell>
          <cell r="C1740">
            <v>364</v>
          </cell>
          <cell r="D1740" t="str">
            <v>Salarios y prestaciones sociales</v>
          </cell>
        </row>
        <row r="1741">
          <cell r="A1741">
            <v>510551</v>
          </cell>
          <cell r="B1741" t="str">
            <v>Dotación y suministro a trabajadores</v>
          </cell>
          <cell r="C1741">
            <v>392</v>
          </cell>
          <cell r="D1741" t="str">
            <v>Otros gastos operacionales de administración</v>
          </cell>
        </row>
        <row r="1742">
          <cell r="A1742">
            <v>510554</v>
          </cell>
          <cell r="B1742" t="str">
            <v>Seguros</v>
          </cell>
          <cell r="C1742">
            <v>392</v>
          </cell>
          <cell r="D1742" t="str">
            <v>Otros gastos operacionales de administración</v>
          </cell>
        </row>
        <row r="1743">
          <cell r="A1743">
            <v>510557</v>
          </cell>
          <cell r="B1743" t="str">
            <v>Cuotas partes pensiones de jubilación</v>
          </cell>
          <cell r="C1743">
            <v>364</v>
          </cell>
          <cell r="D1743" t="str">
            <v>Salarios y prestaciones sociales</v>
          </cell>
        </row>
        <row r="1744">
          <cell r="A1744">
            <v>510558</v>
          </cell>
          <cell r="B1744" t="str">
            <v>Amortización cálculo actuarial pensiones de jubilación</v>
          </cell>
          <cell r="C1744">
            <v>364</v>
          </cell>
          <cell r="D1744" t="str">
            <v>Salarios y prestaciones sociales</v>
          </cell>
        </row>
        <row r="1745">
          <cell r="A1745">
            <v>510559</v>
          </cell>
          <cell r="B1745" t="str">
            <v>Pensiones de jubilación</v>
          </cell>
          <cell r="C1745">
            <v>364</v>
          </cell>
          <cell r="D1745" t="str">
            <v>Salarios y prestaciones sociales</v>
          </cell>
        </row>
        <row r="1746">
          <cell r="A1746">
            <v>510560</v>
          </cell>
          <cell r="B1746" t="str">
            <v>Indemnizaciones laborales</v>
          </cell>
          <cell r="C1746">
            <v>364</v>
          </cell>
          <cell r="D1746" t="str">
            <v>Salarios y prestaciones sociales</v>
          </cell>
        </row>
        <row r="1747">
          <cell r="A1747">
            <v>510561</v>
          </cell>
          <cell r="B1747" t="str">
            <v>Amortización bonos pensionales</v>
          </cell>
          <cell r="C1747">
            <v>364</v>
          </cell>
          <cell r="D1747" t="str">
            <v>Salarios y prestaciones sociales</v>
          </cell>
        </row>
        <row r="1748">
          <cell r="A1748">
            <v>510562</v>
          </cell>
          <cell r="B1748" t="str">
            <v>Amortización títulos pensionales</v>
          </cell>
          <cell r="C1748">
            <v>364</v>
          </cell>
          <cell r="D1748" t="str">
            <v>Salarios y prestaciones sociales</v>
          </cell>
        </row>
        <row r="1749">
          <cell r="A1749">
            <v>510563</v>
          </cell>
          <cell r="B1749" t="str">
            <v>Capacitación al personal</v>
          </cell>
          <cell r="C1749">
            <v>392</v>
          </cell>
          <cell r="D1749" t="str">
            <v>Otros gastos operacionales de administración</v>
          </cell>
        </row>
        <row r="1750">
          <cell r="A1750">
            <v>510566</v>
          </cell>
          <cell r="B1750" t="str">
            <v>Gastos deportivos y de recreación</v>
          </cell>
          <cell r="C1750">
            <v>392</v>
          </cell>
          <cell r="D1750" t="str">
            <v>Otros gastos operacionales de administración</v>
          </cell>
        </row>
        <row r="1751">
          <cell r="A1751">
            <v>510568</v>
          </cell>
          <cell r="B1751" t="str">
            <v>Aportes a administradoras de riesgos profesionales, ARP</v>
          </cell>
          <cell r="C1751">
            <v>366</v>
          </cell>
          <cell r="D1751" t="str">
            <v>Aportes ARP</v>
          </cell>
        </row>
        <row r="1752">
          <cell r="A1752">
            <v>510569</v>
          </cell>
          <cell r="B1752" t="str">
            <v>Aportes a entidades promotoras de salud, EPS</v>
          </cell>
          <cell r="C1752">
            <v>365</v>
          </cell>
          <cell r="D1752" t="str">
            <v>Aportes EPS</v>
          </cell>
        </row>
        <row r="1753">
          <cell r="A1753">
            <v>510570</v>
          </cell>
          <cell r="B1753" t="str">
            <v>Aportes a fondos de pensiones y/o cesantías</v>
          </cell>
          <cell r="C1753">
            <v>367</v>
          </cell>
          <cell r="D1753" t="str">
            <v>Aportes fondos de pensiones</v>
          </cell>
        </row>
        <row r="1754">
          <cell r="A1754">
            <v>510572</v>
          </cell>
          <cell r="B1754" t="str">
            <v>Aportes cajas de compensación familiar</v>
          </cell>
          <cell r="C1754">
            <v>370</v>
          </cell>
          <cell r="D1754" t="str">
            <v>Aportes a cajas de compensación familiar</v>
          </cell>
        </row>
        <row r="1755">
          <cell r="A1755">
            <v>510575</v>
          </cell>
          <cell r="B1755" t="str">
            <v xml:space="preserve">Aportes ICBF </v>
          </cell>
          <cell r="C1755">
            <v>369</v>
          </cell>
          <cell r="D1755" t="str">
            <v>Aportes al ICBF</v>
          </cell>
        </row>
        <row r="1756">
          <cell r="A1756">
            <v>510578</v>
          </cell>
          <cell r="B1756" t="str">
            <v>SENA</v>
          </cell>
          <cell r="C1756">
            <v>368</v>
          </cell>
          <cell r="D1756" t="str">
            <v>Aportes al SENA</v>
          </cell>
        </row>
        <row r="1757">
          <cell r="A1757">
            <v>510581</v>
          </cell>
          <cell r="B1757" t="str">
            <v>Aportes sindicales</v>
          </cell>
          <cell r="C1757">
            <v>392</v>
          </cell>
          <cell r="D1757" t="str">
            <v>Otros gastos operacionales de administración</v>
          </cell>
        </row>
        <row r="1758">
          <cell r="A1758">
            <v>510584</v>
          </cell>
          <cell r="B1758" t="str">
            <v>Gastos médicos y drogas</v>
          </cell>
          <cell r="C1758">
            <v>392</v>
          </cell>
          <cell r="D1758" t="str">
            <v>Otros gastos operacionales de administración</v>
          </cell>
        </row>
        <row r="1759">
          <cell r="A1759">
            <v>510595</v>
          </cell>
          <cell r="B1759" t="str">
            <v>Otros</v>
          </cell>
          <cell r="C1759">
            <v>392</v>
          </cell>
          <cell r="D1759" t="str">
            <v>Otros gastos operacionales de administración</v>
          </cell>
        </row>
        <row r="1761">
          <cell r="A1761">
            <v>5110</v>
          </cell>
          <cell r="B1761" t="str">
            <v>Honorarios</v>
          </cell>
          <cell r="C1761">
            <v>371</v>
          </cell>
          <cell r="D1761" t="str">
            <v>Servicios, honorarios y comisiones a favor de residentes o domiciliados en el país</v>
          </cell>
        </row>
        <row r="1762">
          <cell r="A1762">
            <v>511005</v>
          </cell>
          <cell r="B1762" t="str">
            <v>Junta directiva</v>
          </cell>
        </row>
        <row r="1763">
          <cell r="A1763">
            <v>511010</v>
          </cell>
          <cell r="B1763" t="str">
            <v>Revisoría fiscal</v>
          </cell>
        </row>
        <row r="1764">
          <cell r="A1764">
            <v>511015</v>
          </cell>
          <cell r="B1764" t="str">
            <v>Auditoría externa</v>
          </cell>
        </row>
        <row r="1765">
          <cell r="A1765">
            <v>511020</v>
          </cell>
          <cell r="B1765" t="str">
            <v>Avalúos</v>
          </cell>
        </row>
        <row r="1766">
          <cell r="A1766">
            <v>511025</v>
          </cell>
          <cell r="B1766" t="str">
            <v>Asesoría jurídica</v>
          </cell>
        </row>
        <row r="1767">
          <cell r="A1767">
            <v>511030</v>
          </cell>
          <cell r="B1767" t="str">
            <v>Asesoría financiera</v>
          </cell>
        </row>
        <row r="1768">
          <cell r="A1768">
            <v>511035</v>
          </cell>
          <cell r="B1768" t="str">
            <v>Asesoría técnica</v>
          </cell>
        </row>
        <row r="1769">
          <cell r="A1769">
            <v>511095</v>
          </cell>
          <cell r="B1769" t="str">
            <v>Otros</v>
          </cell>
        </row>
        <row r="1771">
          <cell r="A1771">
            <v>5115</v>
          </cell>
          <cell r="B1771" t="str">
            <v>Impuestos</v>
          </cell>
          <cell r="C1771">
            <v>376</v>
          </cell>
          <cell r="D1771" t="str">
            <v>Impuestos</v>
          </cell>
        </row>
        <row r="1772">
          <cell r="A1772">
            <v>511505</v>
          </cell>
          <cell r="B1772" t="str">
            <v>Industria y comercio</v>
          </cell>
          <cell r="C1772">
            <v>376</v>
          </cell>
          <cell r="D1772" t="str">
            <v>Impuestos</v>
          </cell>
        </row>
        <row r="1773">
          <cell r="A1773">
            <v>5115050001</v>
          </cell>
          <cell r="B1773" t="str">
            <v>Industria y comercio</v>
          </cell>
        </row>
        <row r="1774">
          <cell r="A1774">
            <v>511510</v>
          </cell>
          <cell r="B1774" t="str">
            <v>De timbres</v>
          </cell>
          <cell r="C1774">
            <v>376</v>
          </cell>
          <cell r="D1774" t="str">
            <v>Impuestos</v>
          </cell>
        </row>
        <row r="1775">
          <cell r="A1775">
            <v>5115100001</v>
          </cell>
          <cell r="B1775" t="str">
            <v>De timbres</v>
          </cell>
        </row>
        <row r="1776">
          <cell r="A1776">
            <v>511515</v>
          </cell>
          <cell r="B1776" t="str">
            <v>A la propiedad raíz</v>
          </cell>
          <cell r="C1776">
            <v>376</v>
          </cell>
          <cell r="D1776" t="str">
            <v>Impuestos</v>
          </cell>
        </row>
        <row r="1777">
          <cell r="A1777">
            <v>5115150001</v>
          </cell>
          <cell r="B1777" t="str">
            <v>Impuesto predial</v>
          </cell>
        </row>
        <row r="1778">
          <cell r="A1778">
            <v>511520</v>
          </cell>
          <cell r="B1778" t="str">
            <v>Derechos sobre instrumentos públicos</v>
          </cell>
          <cell r="C1778">
            <v>376</v>
          </cell>
          <cell r="D1778" t="str">
            <v>Impuestos</v>
          </cell>
        </row>
        <row r="1779">
          <cell r="A1779">
            <v>5115200001</v>
          </cell>
          <cell r="B1779" t="str">
            <v xml:space="preserve">derechos </v>
          </cell>
        </row>
        <row r="1780">
          <cell r="A1780">
            <v>511525</v>
          </cell>
          <cell r="B1780" t="str">
            <v>De valorización</v>
          </cell>
          <cell r="C1780">
            <v>376</v>
          </cell>
          <cell r="D1780" t="str">
            <v>Impuestos</v>
          </cell>
        </row>
        <row r="1781">
          <cell r="A1781">
            <v>5115250001</v>
          </cell>
          <cell r="B1781" t="str">
            <v>impuesto de valorizacion no llevado a activos</v>
          </cell>
        </row>
        <row r="1782">
          <cell r="A1782">
            <v>511530</v>
          </cell>
          <cell r="B1782" t="str">
            <v>De turismo</v>
          </cell>
          <cell r="C1782">
            <v>376</v>
          </cell>
          <cell r="D1782" t="str">
            <v>Impuestos</v>
          </cell>
        </row>
        <row r="1783">
          <cell r="A1783">
            <v>5115300001</v>
          </cell>
          <cell r="B1783" t="str">
            <v>impuesto al turismo</v>
          </cell>
        </row>
        <row r="1784">
          <cell r="A1784">
            <v>511535</v>
          </cell>
          <cell r="B1784" t="str">
            <v>Tasa por utilización de puertos</v>
          </cell>
          <cell r="C1784">
            <v>376</v>
          </cell>
          <cell r="D1784" t="str">
            <v>Impuestos</v>
          </cell>
        </row>
        <row r="1785">
          <cell r="A1785">
            <v>511540</v>
          </cell>
          <cell r="B1785" t="str">
            <v>De vehículos</v>
          </cell>
          <cell r="C1785">
            <v>376</v>
          </cell>
          <cell r="D1785" t="str">
            <v>Impuestos</v>
          </cell>
        </row>
        <row r="1786">
          <cell r="A1786">
            <v>5115400001</v>
          </cell>
          <cell r="B1786" t="str">
            <v>Impuesto municipal de vehículos</v>
          </cell>
        </row>
        <row r="1787">
          <cell r="A1787">
            <v>511545</v>
          </cell>
          <cell r="B1787" t="str">
            <v>De espectáculos públicos</v>
          </cell>
          <cell r="C1787">
            <v>376</v>
          </cell>
          <cell r="D1787" t="str">
            <v>Impuestos</v>
          </cell>
        </row>
        <row r="1788">
          <cell r="A1788">
            <v>511550</v>
          </cell>
          <cell r="B1788" t="str">
            <v>Cuotas de fomento</v>
          </cell>
          <cell r="C1788">
            <v>376</v>
          </cell>
          <cell r="D1788" t="str">
            <v>Impuestos</v>
          </cell>
        </row>
        <row r="1789">
          <cell r="A1789">
            <v>511570</v>
          </cell>
          <cell r="B1789" t="str">
            <v>IVA descontable</v>
          </cell>
        </row>
        <row r="1790">
          <cell r="A1790">
            <v>5115700001</v>
          </cell>
          <cell r="B1790" t="str">
            <v>Proporcionalidad de IVA deducible en RENTA</v>
          </cell>
          <cell r="C1790">
            <v>376</v>
          </cell>
          <cell r="D1790" t="str">
            <v>Impuestos</v>
          </cell>
        </row>
        <row r="1791">
          <cell r="A1791">
            <v>511595</v>
          </cell>
          <cell r="B1791" t="str">
            <v>Otros</v>
          </cell>
        </row>
        <row r="1792">
          <cell r="A1792">
            <v>5115950001</v>
          </cell>
          <cell r="B1792" t="str">
            <v>Ajuste multiplo 1000</v>
          </cell>
          <cell r="C1792">
            <v>376</v>
          </cell>
          <cell r="D1792" t="str">
            <v>Impuestos</v>
          </cell>
        </row>
        <row r="1793">
          <cell r="A1793">
            <v>5115950002</v>
          </cell>
          <cell r="B1793" t="str">
            <v>Retenciones asumidas Renta</v>
          </cell>
          <cell r="C1793">
            <v>376</v>
          </cell>
          <cell r="D1793" t="str">
            <v>Impuestos</v>
          </cell>
        </row>
        <row r="1794">
          <cell r="A1794">
            <v>5115950003</v>
          </cell>
          <cell r="B1794" t="str">
            <v>Impuesto movtos financieros</v>
          </cell>
          <cell r="C1794">
            <v>376</v>
          </cell>
          <cell r="D1794" t="str">
            <v>Impuestos</v>
          </cell>
        </row>
        <row r="1795">
          <cell r="A1795">
            <v>5115950004</v>
          </cell>
          <cell r="B1795" t="str">
            <v>Retenciones asumidas ICA</v>
          </cell>
          <cell r="C1795">
            <v>376</v>
          </cell>
          <cell r="D1795" t="str">
            <v>Impuestos</v>
          </cell>
        </row>
        <row r="1796">
          <cell r="A1796">
            <v>5115950005</v>
          </cell>
          <cell r="B1796" t="str">
            <v>Impuesto al consumo 8%</v>
          </cell>
          <cell r="C1796">
            <v>376</v>
          </cell>
          <cell r="D1796" t="str">
            <v>Impuestos</v>
          </cell>
        </row>
        <row r="1797">
          <cell r="A1797">
            <v>5120</v>
          </cell>
          <cell r="B1797" t="str">
            <v>Arrendamientos</v>
          </cell>
          <cell r="C1797">
            <v>379</v>
          </cell>
          <cell r="D1797" t="str">
            <v>Arrendamientos y alquiler</v>
          </cell>
        </row>
        <row r="1798">
          <cell r="A1798">
            <v>512005</v>
          </cell>
          <cell r="B1798" t="str">
            <v>Terrenos</v>
          </cell>
        </row>
        <row r="1799">
          <cell r="A1799">
            <v>512010</v>
          </cell>
          <cell r="B1799" t="str">
            <v>Construcciones y edificaciones</v>
          </cell>
        </row>
        <row r="1800">
          <cell r="A1800">
            <v>512015</v>
          </cell>
          <cell r="B1800" t="str">
            <v>Maquinaria y equipo</v>
          </cell>
        </row>
        <row r="1801">
          <cell r="A1801">
            <v>512020</v>
          </cell>
          <cell r="B1801" t="str">
            <v>Equipo de oficina</v>
          </cell>
        </row>
        <row r="1802">
          <cell r="A1802">
            <v>512025</v>
          </cell>
          <cell r="B1802" t="str">
            <v>Equipo de computación y comunicación</v>
          </cell>
        </row>
        <row r="1803">
          <cell r="A1803">
            <v>512030</v>
          </cell>
          <cell r="B1803" t="str">
            <v>Equipo médico-científico</v>
          </cell>
        </row>
        <row r="1804">
          <cell r="A1804">
            <v>512035</v>
          </cell>
          <cell r="B1804" t="str">
            <v>Equipo de hoteles y restaurantes</v>
          </cell>
        </row>
        <row r="1805">
          <cell r="A1805">
            <v>512040</v>
          </cell>
          <cell r="B1805" t="str">
            <v>Flota y equipo de transporte</v>
          </cell>
        </row>
        <row r="1806">
          <cell r="A1806">
            <v>512045</v>
          </cell>
          <cell r="B1806" t="str">
            <v>Flota y equipo fluvial y/o marítimo</v>
          </cell>
        </row>
        <row r="1807">
          <cell r="A1807">
            <v>512050</v>
          </cell>
          <cell r="B1807" t="str">
            <v>Flota y equipo aéreo</v>
          </cell>
        </row>
        <row r="1808">
          <cell r="A1808">
            <v>512055</v>
          </cell>
          <cell r="B1808" t="str">
            <v>Flota y equipo férreo</v>
          </cell>
        </row>
        <row r="1809">
          <cell r="A1809">
            <v>512060</v>
          </cell>
          <cell r="B1809" t="str">
            <v>Acueductos, plantas y redes</v>
          </cell>
        </row>
        <row r="1810">
          <cell r="A1810">
            <v>512065</v>
          </cell>
          <cell r="B1810" t="str">
            <v>Aeródromos</v>
          </cell>
        </row>
        <row r="1811">
          <cell r="A1811">
            <v>512070</v>
          </cell>
          <cell r="B1811" t="str">
            <v>Semovientes</v>
          </cell>
        </row>
        <row r="1812">
          <cell r="A1812">
            <v>512095</v>
          </cell>
          <cell r="B1812" t="str">
            <v>Otros</v>
          </cell>
        </row>
        <row r="1813">
          <cell r="A1813" t="str">
            <v>*(512099</v>
          </cell>
          <cell r="B1813" t="str">
            <v>Ajustes por inflación)*</v>
          </cell>
        </row>
        <row r="1814">
          <cell r="A1814">
            <v>5125</v>
          </cell>
          <cell r="B1814" t="str">
            <v>Contribuciones y afiliaciones</v>
          </cell>
          <cell r="C1814">
            <v>378</v>
          </cell>
          <cell r="D1814" t="str">
            <v>Contribuciones, afiliaciones y aportes</v>
          </cell>
        </row>
        <row r="1815">
          <cell r="A1815">
            <v>512505</v>
          </cell>
          <cell r="B1815" t="str">
            <v>Contribuciones</v>
          </cell>
        </row>
        <row r="1816">
          <cell r="A1816">
            <v>512510</v>
          </cell>
          <cell r="B1816" t="str">
            <v>Afiliaciones y sostenimiento</v>
          </cell>
        </row>
        <row r="1817">
          <cell r="A1817" t="str">
            <v>*(512599</v>
          </cell>
          <cell r="B1817" t="str">
            <v>Ajustes por inflación)*</v>
          </cell>
        </row>
        <row r="1818">
          <cell r="A1818">
            <v>5130</v>
          </cell>
          <cell r="B1818" t="str">
            <v>Seguros</v>
          </cell>
          <cell r="C1818">
            <v>380</v>
          </cell>
          <cell r="D1818" t="str">
            <v>Seguros y gastos legales</v>
          </cell>
        </row>
        <row r="1819">
          <cell r="A1819">
            <v>513005</v>
          </cell>
          <cell r="B1819" t="str">
            <v>Manejo</v>
          </cell>
        </row>
        <row r="1820">
          <cell r="A1820">
            <v>513010</v>
          </cell>
          <cell r="B1820" t="str">
            <v>Cumplimiento</v>
          </cell>
        </row>
        <row r="1821">
          <cell r="A1821">
            <v>513015</v>
          </cell>
          <cell r="B1821" t="str">
            <v>Corriente débil</v>
          </cell>
        </row>
        <row r="1822">
          <cell r="A1822">
            <v>513020</v>
          </cell>
          <cell r="B1822" t="str">
            <v>Vida colectiva</v>
          </cell>
        </row>
        <row r="1823">
          <cell r="A1823">
            <v>513025</v>
          </cell>
          <cell r="B1823" t="str">
            <v>Incendio</v>
          </cell>
        </row>
        <row r="1824">
          <cell r="A1824">
            <v>513030</v>
          </cell>
          <cell r="B1824" t="str">
            <v>Terremoto</v>
          </cell>
        </row>
        <row r="1825">
          <cell r="A1825">
            <v>513035</v>
          </cell>
          <cell r="B1825" t="str">
            <v>Sustracción y hurto</v>
          </cell>
        </row>
        <row r="1826">
          <cell r="A1826">
            <v>513040</v>
          </cell>
          <cell r="B1826" t="str">
            <v>Flota y equipo de transporte</v>
          </cell>
        </row>
        <row r="1827">
          <cell r="A1827">
            <v>513045</v>
          </cell>
          <cell r="B1827" t="str">
            <v>Flota y equipo fluvial y/o marítimo</v>
          </cell>
        </row>
        <row r="1828">
          <cell r="A1828">
            <v>513050</v>
          </cell>
          <cell r="B1828" t="str">
            <v>Flota y equipo aéreo</v>
          </cell>
        </row>
        <row r="1829">
          <cell r="A1829">
            <v>513055</v>
          </cell>
          <cell r="B1829" t="str">
            <v>Flota y equipo férreo</v>
          </cell>
        </row>
        <row r="1830">
          <cell r="A1830">
            <v>513060</v>
          </cell>
          <cell r="B1830" t="str">
            <v>Responsabilidad civil y extracontractual</v>
          </cell>
        </row>
        <row r="1831">
          <cell r="A1831">
            <v>513065</v>
          </cell>
          <cell r="B1831" t="str">
            <v>Vuelo</v>
          </cell>
        </row>
        <row r="1832">
          <cell r="A1832">
            <v>513070</v>
          </cell>
          <cell r="B1832" t="str">
            <v>Rotura de maquinaria</v>
          </cell>
        </row>
        <row r="1833">
          <cell r="A1833">
            <v>513075</v>
          </cell>
          <cell r="B1833" t="str">
            <v>Obligatorio accidente de tránsito</v>
          </cell>
        </row>
        <row r="1834">
          <cell r="A1834">
            <v>513080</v>
          </cell>
          <cell r="B1834" t="str">
            <v>Lucro cesante</v>
          </cell>
        </row>
        <row r="1835">
          <cell r="A1835">
            <v>513085</v>
          </cell>
          <cell r="B1835" t="str">
            <v>Transporte de mercancía</v>
          </cell>
        </row>
        <row r="1836">
          <cell r="A1836">
            <v>513095</v>
          </cell>
          <cell r="B1836" t="str">
            <v>Otros</v>
          </cell>
        </row>
        <row r="1838">
          <cell r="A1838">
            <v>5135</v>
          </cell>
          <cell r="B1838" t="str">
            <v>Servicios</v>
          </cell>
          <cell r="C1838">
            <v>371</v>
          </cell>
          <cell r="D1838" t="str">
            <v>Servicios, honorarios y comisiones a favor de residentes o domiciliados en el país</v>
          </cell>
        </row>
        <row r="1839">
          <cell r="A1839">
            <v>513505</v>
          </cell>
          <cell r="B1839" t="str">
            <v>Aseo y vigilancia</v>
          </cell>
        </row>
        <row r="1840">
          <cell r="A1840">
            <v>513510</v>
          </cell>
          <cell r="B1840" t="str">
            <v>Temporales</v>
          </cell>
        </row>
        <row r="1841">
          <cell r="A1841">
            <v>513515</v>
          </cell>
          <cell r="B1841" t="str">
            <v>Asistencia técnica</v>
          </cell>
        </row>
        <row r="1842">
          <cell r="A1842">
            <v>513520</v>
          </cell>
          <cell r="B1842" t="str">
            <v>Procesamiento electrónico de datos</v>
          </cell>
        </row>
        <row r="1843">
          <cell r="A1843">
            <v>513525</v>
          </cell>
          <cell r="B1843" t="str">
            <v>Acueducto y alcantarillado</v>
          </cell>
        </row>
        <row r="1844">
          <cell r="A1844">
            <v>513530</v>
          </cell>
          <cell r="B1844" t="str">
            <v>Energía eléctrica</v>
          </cell>
        </row>
        <row r="1845">
          <cell r="A1845">
            <v>513535</v>
          </cell>
          <cell r="B1845" t="str">
            <v>Teléfono</v>
          </cell>
        </row>
        <row r="1846">
          <cell r="A1846">
            <v>513540</v>
          </cell>
          <cell r="B1846" t="str">
            <v>Correo, portes y telegramas</v>
          </cell>
        </row>
        <row r="1847">
          <cell r="A1847">
            <v>513545</v>
          </cell>
          <cell r="B1847" t="str">
            <v>Fax y télex</v>
          </cell>
        </row>
        <row r="1848">
          <cell r="A1848">
            <v>513550</v>
          </cell>
          <cell r="B1848" t="str">
            <v>Transporte, fletes y acarreos</v>
          </cell>
        </row>
        <row r="1849">
          <cell r="A1849">
            <v>513555</v>
          </cell>
          <cell r="B1849" t="str">
            <v>Gas</v>
          </cell>
        </row>
        <row r="1850">
          <cell r="A1850">
            <v>513595</v>
          </cell>
          <cell r="B1850" t="str">
            <v>Otros</v>
          </cell>
        </row>
        <row r="1852">
          <cell r="A1852">
            <v>5140</v>
          </cell>
          <cell r="B1852" t="str">
            <v>Gastos legales</v>
          </cell>
          <cell r="C1852">
            <v>380</v>
          </cell>
          <cell r="D1852" t="str">
            <v>Seguros y gastos legales</v>
          </cell>
        </row>
        <row r="1853">
          <cell r="A1853">
            <v>514005</v>
          </cell>
          <cell r="B1853" t="str">
            <v>Notariales</v>
          </cell>
        </row>
        <row r="1854">
          <cell r="A1854">
            <v>514010</v>
          </cell>
          <cell r="B1854" t="str">
            <v>Registro mercantil</v>
          </cell>
        </row>
        <row r="1855">
          <cell r="A1855">
            <v>514015</v>
          </cell>
          <cell r="B1855" t="str">
            <v>Trámites y licencias</v>
          </cell>
        </row>
        <row r="1856">
          <cell r="A1856">
            <v>514020</v>
          </cell>
          <cell r="B1856" t="str">
            <v>Aduaneros</v>
          </cell>
        </row>
        <row r="1857">
          <cell r="A1857">
            <v>514025</v>
          </cell>
          <cell r="B1857" t="str">
            <v>Consulares</v>
          </cell>
        </row>
        <row r="1858">
          <cell r="A1858">
            <v>514095</v>
          </cell>
          <cell r="B1858" t="str">
            <v>Otros</v>
          </cell>
        </row>
        <row r="1860">
          <cell r="A1860">
            <v>5145</v>
          </cell>
          <cell r="B1860" t="str">
            <v>Mantenimiento y reparaciones</v>
          </cell>
          <cell r="C1860">
            <v>382</v>
          </cell>
          <cell r="D1860" t="str">
            <v>Mantenimiento, reparaciones, adecuación e instalación</v>
          </cell>
        </row>
        <row r="1861">
          <cell r="A1861">
            <v>514505</v>
          </cell>
          <cell r="B1861" t="str">
            <v>Terrenos</v>
          </cell>
        </row>
        <row r="1862">
          <cell r="A1862">
            <v>514510</v>
          </cell>
          <cell r="B1862" t="str">
            <v>Construcciones y edificaciones</v>
          </cell>
        </row>
        <row r="1863">
          <cell r="A1863">
            <v>514515</v>
          </cell>
          <cell r="B1863" t="str">
            <v>Maquinaria y equipo</v>
          </cell>
        </row>
        <row r="1864">
          <cell r="A1864">
            <v>514520</v>
          </cell>
          <cell r="B1864" t="str">
            <v>Equipo de oficina</v>
          </cell>
        </row>
        <row r="1865">
          <cell r="A1865">
            <v>514525</v>
          </cell>
          <cell r="B1865" t="str">
            <v>Equipo de computación y comunicación</v>
          </cell>
        </row>
        <row r="1866">
          <cell r="A1866">
            <v>514530</v>
          </cell>
          <cell r="B1866" t="str">
            <v>Equipo médico-científico</v>
          </cell>
        </row>
        <row r="1867">
          <cell r="A1867">
            <v>514535</v>
          </cell>
          <cell r="B1867" t="str">
            <v>Equipo de hoteles y restaurantes</v>
          </cell>
        </row>
        <row r="1868">
          <cell r="A1868">
            <v>514540</v>
          </cell>
          <cell r="B1868" t="str">
            <v>Flota y equipo de transporte</v>
          </cell>
        </row>
        <row r="1869">
          <cell r="A1869">
            <v>514545</v>
          </cell>
          <cell r="B1869" t="str">
            <v>Flota y equipo fluvial y/o marítimo</v>
          </cell>
        </row>
        <row r="1870">
          <cell r="A1870">
            <v>514550</v>
          </cell>
          <cell r="B1870" t="str">
            <v>Flota y equipo aéreo</v>
          </cell>
        </row>
        <row r="1871">
          <cell r="A1871">
            <v>514555</v>
          </cell>
          <cell r="B1871" t="str">
            <v>Flota y equipo férreo</v>
          </cell>
        </row>
        <row r="1872">
          <cell r="A1872">
            <v>514560</v>
          </cell>
          <cell r="B1872" t="str">
            <v>Acueductos, plantas y redes</v>
          </cell>
        </row>
        <row r="1873">
          <cell r="A1873">
            <v>514565</v>
          </cell>
          <cell r="B1873" t="str">
            <v>Armamento de vigilancia</v>
          </cell>
        </row>
        <row r="1874">
          <cell r="A1874">
            <v>514570</v>
          </cell>
          <cell r="B1874" t="str">
            <v>Vías de comunicación</v>
          </cell>
        </row>
        <row r="1875">
          <cell r="A1875" t="str">
            <v>*(514599</v>
          </cell>
          <cell r="B1875" t="str">
            <v>Ajustes por inflación)*</v>
          </cell>
        </row>
        <row r="1876">
          <cell r="A1876">
            <v>5150</v>
          </cell>
          <cell r="B1876" t="str">
            <v>Adecuación e instalación</v>
          </cell>
          <cell r="C1876">
            <v>382</v>
          </cell>
          <cell r="D1876" t="str">
            <v>Mantenimiento, reparaciones, adecuación e instalación</v>
          </cell>
        </row>
        <row r="1877">
          <cell r="A1877">
            <v>515005</v>
          </cell>
          <cell r="B1877" t="str">
            <v>Instalaciones eléctricas</v>
          </cell>
        </row>
        <row r="1878">
          <cell r="A1878">
            <v>515010</v>
          </cell>
          <cell r="B1878" t="str">
            <v>Arreglos ornamentales</v>
          </cell>
        </row>
        <row r="1879">
          <cell r="A1879">
            <v>515015</v>
          </cell>
          <cell r="B1879" t="str">
            <v>Reparaciones locativas</v>
          </cell>
        </row>
        <row r="1880">
          <cell r="A1880">
            <v>515095</v>
          </cell>
          <cell r="B1880" t="str">
            <v>Otros</v>
          </cell>
        </row>
        <row r="1881">
          <cell r="A1881" t="str">
            <v>*(515099</v>
          </cell>
          <cell r="B1881" t="str">
            <v>Ajustes por inflación)*</v>
          </cell>
        </row>
        <row r="1882">
          <cell r="A1882">
            <v>5155</v>
          </cell>
          <cell r="B1882" t="str">
            <v>Gastos de viaje</v>
          </cell>
          <cell r="C1882">
            <v>371</v>
          </cell>
          <cell r="D1882" t="str">
            <v>Servicios, honorarios y comisiones a favor de residentes o domiciliados en el país</v>
          </cell>
        </row>
        <row r="1883">
          <cell r="A1883">
            <v>515505</v>
          </cell>
          <cell r="B1883" t="str">
            <v>Alojamiento y manutención</v>
          </cell>
        </row>
        <row r="1884">
          <cell r="A1884">
            <v>515510</v>
          </cell>
          <cell r="B1884" t="str">
            <v>Pasajes fluviales y/o marítimos</v>
          </cell>
        </row>
        <row r="1885">
          <cell r="A1885">
            <v>515515</v>
          </cell>
          <cell r="B1885" t="str">
            <v>Pasajes aéreos</v>
          </cell>
        </row>
        <row r="1886">
          <cell r="A1886">
            <v>515520</v>
          </cell>
          <cell r="B1886" t="str">
            <v>Pasajes terrestres</v>
          </cell>
        </row>
        <row r="1887">
          <cell r="A1887">
            <v>515525</v>
          </cell>
          <cell r="B1887" t="str">
            <v>Pasajes férreos</v>
          </cell>
        </row>
        <row r="1888">
          <cell r="A1888">
            <v>515595</v>
          </cell>
          <cell r="B1888" t="str">
            <v>Otros</v>
          </cell>
        </row>
        <row r="1889">
          <cell r="A1889" t="str">
            <v>*(515599</v>
          </cell>
          <cell r="B1889" t="str">
            <v>Ajustes por inflación)*</v>
          </cell>
        </row>
        <row r="1890">
          <cell r="A1890">
            <v>5160</v>
          </cell>
          <cell r="B1890" t="str">
            <v>Depreciaciones</v>
          </cell>
          <cell r="C1890">
            <v>383</v>
          </cell>
          <cell r="D1890" t="str">
            <v>Depreciaciones</v>
          </cell>
        </row>
        <row r="1891">
          <cell r="A1891">
            <v>516005</v>
          </cell>
          <cell r="B1891" t="str">
            <v>Construcciones y edificaciones</v>
          </cell>
        </row>
        <row r="1892">
          <cell r="A1892">
            <v>516010</v>
          </cell>
          <cell r="B1892" t="str">
            <v>Maquinaria y equipo</v>
          </cell>
        </row>
        <row r="1893">
          <cell r="A1893">
            <v>516015</v>
          </cell>
          <cell r="B1893" t="str">
            <v>Equipo de oficina</v>
          </cell>
        </row>
        <row r="1894">
          <cell r="A1894">
            <v>516020</v>
          </cell>
          <cell r="B1894" t="str">
            <v>Equipo de computación y comunicación</v>
          </cell>
        </row>
        <row r="1895">
          <cell r="A1895">
            <v>516025</v>
          </cell>
          <cell r="B1895" t="str">
            <v>Equipo médico-científico</v>
          </cell>
        </row>
        <row r="1896">
          <cell r="A1896">
            <v>516030</v>
          </cell>
          <cell r="B1896" t="str">
            <v>Equipo de hoteles y restaurantes</v>
          </cell>
        </row>
        <row r="1897">
          <cell r="A1897">
            <v>516035</v>
          </cell>
          <cell r="B1897" t="str">
            <v>Flota y equipo de transporte</v>
          </cell>
        </row>
        <row r="1898">
          <cell r="A1898">
            <v>516040</v>
          </cell>
          <cell r="B1898" t="str">
            <v>Flota y equipo fluvial y/o marítimo</v>
          </cell>
        </row>
        <row r="1899">
          <cell r="A1899">
            <v>516045</v>
          </cell>
          <cell r="B1899" t="str">
            <v>Flota y equipo aéreo</v>
          </cell>
        </row>
        <row r="1900">
          <cell r="A1900">
            <v>516050</v>
          </cell>
          <cell r="B1900" t="str">
            <v>Flota y equipo férreo</v>
          </cell>
        </row>
        <row r="1901">
          <cell r="A1901">
            <v>516055</v>
          </cell>
          <cell r="B1901" t="str">
            <v>Acueductos, plantas y redes</v>
          </cell>
        </row>
        <row r="1902">
          <cell r="A1902">
            <v>516060</v>
          </cell>
          <cell r="B1902" t="str">
            <v>Armamento de vigilancia</v>
          </cell>
        </row>
        <row r="1903">
          <cell r="A1903" t="str">
            <v>*(516099</v>
          </cell>
          <cell r="B1903" t="str">
            <v>Ajustes por inflación)*</v>
          </cell>
        </row>
        <row r="1904">
          <cell r="A1904">
            <v>5165</v>
          </cell>
          <cell r="B1904" t="str">
            <v>Amortizaciones</v>
          </cell>
          <cell r="C1904">
            <v>384</v>
          </cell>
          <cell r="D1904" t="str">
            <v>Amortizaciones</v>
          </cell>
        </row>
        <row r="1905">
          <cell r="A1905">
            <v>516505</v>
          </cell>
          <cell r="B1905" t="str">
            <v>Vías de comunicación</v>
          </cell>
        </row>
        <row r="1906">
          <cell r="A1906">
            <v>516510</v>
          </cell>
          <cell r="B1906" t="str">
            <v>Intangibles</v>
          </cell>
        </row>
        <row r="1907">
          <cell r="A1907">
            <v>516515</v>
          </cell>
          <cell r="B1907" t="str">
            <v>Cargos diferidos</v>
          </cell>
        </row>
        <row r="1908">
          <cell r="A1908">
            <v>516595</v>
          </cell>
          <cell r="B1908" t="str">
            <v>Otras</v>
          </cell>
        </row>
        <row r="1909">
          <cell r="A1909" t="str">
            <v>*(516599</v>
          </cell>
          <cell r="B1909" t="str">
            <v>Ajustes por inflación)*</v>
          </cell>
        </row>
        <row r="1910">
          <cell r="A1910">
            <v>5195</v>
          </cell>
          <cell r="B1910" t="str">
            <v>Diversos</v>
          </cell>
          <cell r="C1910">
            <v>392</v>
          </cell>
          <cell r="D1910" t="str">
            <v>Otros gastos operacionales de administración</v>
          </cell>
        </row>
        <row r="1911">
          <cell r="A1911">
            <v>519505</v>
          </cell>
          <cell r="B1911" t="str">
            <v>Comisiones</v>
          </cell>
        </row>
        <row r="1912">
          <cell r="A1912">
            <v>519510</v>
          </cell>
          <cell r="B1912" t="str">
            <v>Libros, suscripciones, periódicos y revistas</v>
          </cell>
        </row>
        <row r="1913">
          <cell r="A1913">
            <v>519515</v>
          </cell>
          <cell r="B1913" t="str">
            <v>Música ambiental</v>
          </cell>
        </row>
        <row r="1914">
          <cell r="A1914">
            <v>519520</v>
          </cell>
          <cell r="B1914" t="str">
            <v>Gastos de representación y relaciones públicas</v>
          </cell>
        </row>
        <row r="1915">
          <cell r="A1915">
            <v>519525</v>
          </cell>
          <cell r="B1915" t="str">
            <v>Elementos de aseo y cafetería</v>
          </cell>
        </row>
        <row r="1916">
          <cell r="A1916">
            <v>519530</v>
          </cell>
          <cell r="B1916" t="str">
            <v>Útiles, papelería y fotocopias</v>
          </cell>
        </row>
        <row r="1917">
          <cell r="A1917">
            <v>519535</v>
          </cell>
          <cell r="B1917" t="str">
            <v>Combustibles y lubricantes</v>
          </cell>
        </row>
        <row r="1918">
          <cell r="A1918">
            <v>519540</v>
          </cell>
          <cell r="B1918" t="str">
            <v>Envases y empaques</v>
          </cell>
        </row>
        <row r="1919">
          <cell r="A1919">
            <v>519545</v>
          </cell>
          <cell r="B1919" t="str">
            <v>Taxis y buses</v>
          </cell>
        </row>
        <row r="1920">
          <cell r="A1920">
            <v>519550</v>
          </cell>
          <cell r="B1920" t="str">
            <v>Estampillas</v>
          </cell>
        </row>
        <row r="1921">
          <cell r="A1921">
            <v>519555</v>
          </cell>
          <cell r="B1921" t="str">
            <v>Microfilmación</v>
          </cell>
        </row>
        <row r="1922">
          <cell r="A1922">
            <v>519560</v>
          </cell>
          <cell r="B1922" t="str">
            <v>Casino y restaurante</v>
          </cell>
        </row>
        <row r="1923">
          <cell r="A1923">
            <v>519565</v>
          </cell>
          <cell r="B1923" t="str">
            <v>Parqueaderos</v>
          </cell>
        </row>
        <row r="1924">
          <cell r="A1924">
            <v>519570</v>
          </cell>
          <cell r="B1924" t="str">
            <v>Indemnización por daños a terceros</v>
          </cell>
        </row>
        <row r="1925">
          <cell r="A1925">
            <v>519575</v>
          </cell>
          <cell r="B1925" t="str">
            <v>Pólvora y similares</v>
          </cell>
        </row>
        <row r="1926">
          <cell r="A1926">
            <v>519595</v>
          </cell>
          <cell r="B1926" t="str">
            <v>Otros</v>
          </cell>
        </row>
        <row r="1927">
          <cell r="A1927" t="str">
            <v>*(519599</v>
          </cell>
          <cell r="B1927" t="str">
            <v>Ajustes por inflación)*</v>
          </cell>
        </row>
        <row r="1928">
          <cell r="A1928">
            <v>5199</v>
          </cell>
          <cell r="B1928" t="str">
            <v>Provisiones</v>
          </cell>
          <cell r="C1928">
            <v>385</v>
          </cell>
          <cell r="D1928" t="str">
            <v>Provisión general de cartera</v>
          </cell>
        </row>
        <row r="1929">
          <cell r="A1929">
            <v>519905</v>
          </cell>
          <cell r="B1929" t="str">
            <v>Inversiones</v>
          </cell>
        </row>
        <row r="1930">
          <cell r="A1930">
            <v>519910</v>
          </cell>
          <cell r="B1930" t="str">
            <v>Deudores</v>
          </cell>
        </row>
        <row r="1931">
          <cell r="A1931">
            <v>519915</v>
          </cell>
          <cell r="B1931" t="str">
            <v>Propiedades, planta y equipo</v>
          </cell>
        </row>
        <row r="1932">
          <cell r="A1932">
            <v>519995</v>
          </cell>
          <cell r="B1932" t="str">
            <v>Otros activos</v>
          </cell>
        </row>
        <row r="1933">
          <cell r="A1933" t="str">
            <v>*(519999</v>
          </cell>
          <cell r="B1933" t="str">
            <v>Ajustes por inflación)*</v>
          </cell>
        </row>
        <row r="1934">
          <cell r="A1934">
            <v>52</v>
          </cell>
          <cell r="B1934" t="str">
            <v>Operacionales de ventas</v>
          </cell>
        </row>
        <row r="1935">
          <cell r="A1935">
            <v>5205</v>
          </cell>
          <cell r="B1935" t="str">
            <v>Gastos de personal</v>
          </cell>
        </row>
        <row r="1936">
          <cell r="A1936">
            <v>520503</v>
          </cell>
          <cell r="B1936" t="str">
            <v>Salario integral</v>
          </cell>
          <cell r="C1936">
            <v>395</v>
          </cell>
          <cell r="D1936" t="str">
            <v>Salarios y prestaciones sociales</v>
          </cell>
        </row>
        <row r="1937">
          <cell r="A1937">
            <v>520506</v>
          </cell>
          <cell r="B1937" t="str">
            <v>Sueldos</v>
          </cell>
          <cell r="C1937">
            <v>395</v>
          </cell>
          <cell r="D1937" t="str">
            <v>Salarios y prestaciones sociales</v>
          </cell>
        </row>
        <row r="1938">
          <cell r="A1938">
            <v>520512</v>
          </cell>
          <cell r="B1938" t="str">
            <v>Jornales</v>
          </cell>
          <cell r="C1938">
            <v>395</v>
          </cell>
          <cell r="D1938" t="str">
            <v>Salarios y prestaciones sociales</v>
          </cell>
        </row>
        <row r="1939">
          <cell r="A1939">
            <v>520515</v>
          </cell>
          <cell r="B1939" t="str">
            <v>Horas extras y recargos</v>
          </cell>
          <cell r="C1939">
            <v>395</v>
          </cell>
          <cell r="D1939" t="str">
            <v>Salarios y prestaciones sociales</v>
          </cell>
        </row>
        <row r="1940">
          <cell r="A1940">
            <v>520518</v>
          </cell>
          <cell r="B1940" t="str">
            <v>Comisiones</v>
          </cell>
          <cell r="C1940">
            <v>395</v>
          </cell>
          <cell r="D1940" t="str">
            <v>Salarios y prestaciones sociales</v>
          </cell>
        </row>
        <row r="1941">
          <cell r="A1941">
            <v>520521</v>
          </cell>
          <cell r="B1941" t="str">
            <v>Viáticos</v>
          </cell>
          <cell r="C1941">
            <v>395</v>
          </cell>
          <cell r="D1941" t="str">
            <v>Salarios y prestaciones sociales</v>
          </cell>
        </row>
        <row r="1942">
          <cell r="A1942">
            <v>520524</v>
          </cell>
          <cell r="B1942" t="str">
            <v>Incapacidades</v>
          </cell>
          <cell r="C1942">
            <v>395</v>
          </cell>
          <cell r="D1942" t="str">
            <v>Salarios y prestaciones sociales</v>
          </cell>
        </row>
        <row r="1943">
          <cell r="A1943">
            <v>520527</v>
          </cell>
          <cell r="B1943" t="str">
            <v>Auxilio de transporte</v>
          </cell>
          <cell r="C1943">
            <v>395</v>
          </cell>
          <cell r="D1943" t="str">
            <v>Salarios y prestaciones sociales</v>
          </cell>
        </row>
        <row r="1944">
          <cell r="A1944">
            <v>520530</v>
          </cell>
          <cell r="B1944" t="str">
            <v>Cesantías</v>
          </cell>
          <cell r="C1944">
            <v>395</v>
          </cell>
          <cell r="D1944" t="str">
            <v>Salarios y prestaciones sociales</v>
          </cell>
        </row>
        <row r="1945">
          <cell r="A1945">
            <v>520533</v>
          </cell>
          <cell r="B1945" t="str">
            <v>Intereses sobre cesantías</v>
          </cell>
          <cell r="C1945">
            <v>395</v>
          </cell>
          <cell r="D1945" t="str">
            <v>Salarios y prestaciones sociales</v>
          </cell>
        </row>
        <row r="1946">
          <cell r="A1946">
            <v>520536</v>
          </cell>
          <cell r="B1946" t="str">
            <v>Prima de servicios</v>
          </cell>
          <cell r="C1946">
            <v>395</v>
          </cell>
          <cell r="D1946" t="str">
            <v>Salarios y prestaciones sociales</v>
          </cell>
        </row>
        <row r="1947">
          <cell r="A1947">
            <v>520539</v>
          </cell>
          <cell r="B1947" t="str">
            <v>Vacaciones</v>
          </cell>
          <cell r="C1947">
            <v>395</v>
          </cell>
          <cell r="D1947" t="str">
            <v>Salarios y prestaciones sociales</v>
          </cell>
        </row>
        <row r="1948">
          <cell r="A1948">
            <v>520542</v>
          </cell>
          <cell r="B1948" t="str">
            <v>Primas extralegales</v>
          </cell>
          <cell r="C1948">
            <v>395</v>
          </cell>
          <cell r="D1948" t="str">
            <v>Salarios y prestaciones sociales</v>
          </cell>
        </row>
        <row r="1949">
          <cell r="A1949">
            <v>520545</v>
          </cell>
          <cell r="B1949" t="str">
            <v>Auxilios</v>
          </cell>
          <cell r="C1949">
            <v>395</v>
          </cell>
          <cell r="D1949" t="str">
            <v>Salarios y prestaciones sociales</v>
          </cell>
        </row>
        <row r="1950">
          <cell r="A1950">
            <v>520548</v>
          </cell>
          <cell r="B1950" t="str">
            <v>Bonificaciones</v>
          </cell>
          <cell r="C1950">
            <v>395</v>
          </cell>
          <cell r="D1950" t="str">
            <v>Salarios y prestaciones sociales</v>
          </cell>
        </row>
        <row r="1951">
          <cell r="A1951">
            <v>520551</v>
          </cell>
          <cell r="B1951" t="str">
            <v>Dotación y suministro a trabajadores</v>
          </cell>
          <cell r="C1951">
            <v>417</v>
          </cell>
          <cell r="D1951" t="str">
            <v>Otros gastos operacionales de ventas</v>
          </cell>
        </row>
        <row r="1952">
          <cell r="A1952">
            <v>520554</v>
          </cell>
          <cell r="B1952" t="str">
            <v>Seguros</v>
          </cell>
          <cell r="C1952">
            <v>409</v>
          </cell>
          <cell r="D1952" t="str">
            <v>Seguros y gastos legales</v>
          </cell>
        </row>
        <row r="1953">
          <cell r="A1953">
            <v>520557</v>
          </cell>
          <cell r="B1953" t="str">
            <v>Cuotas partes pensiones de jubilación</v>
          </cell>
          <cell r="C1953">
            <v>395</v>
          </cell>
          <cell r="D1953" t="str">
            <v>Salarios y prestaciones sociales</v>
          </cell>
        </row>
        <row r="1954">
          <cell r="A1954">
            <v>520558</v>
          </cell>
          <cell r="B1954" t="str">
            <v>Amortización cálculo actuarial pensiones de jubilación</v>
          </cell>
          <cell r="C1954">
            <v>395</v>
          </cell>
          <cell r="D1954" t="str">
            <v>Salarios y prestaciones sociales</v>
          </cell>
        </row>
        <row r="1955">
          <cell r="A1955">
            <v>520559</v>
          </cell>
          <cell r="B1955" t="str">
            <v>Pensiones de jubilación</v>
          </cell>
          <cell r="C1955">
            <v>395</v>
          </cell>
          <cell r="D1955" t="str">
            <v>Salarios y prestaciones sociales</v>
          </cell>
        </row>
        <row r="1956">
          <cell r="A1956">
            <v>520560</v>
          </cell>
          <cell r="B1956" t="str">
            <v>Indemnizaciones laborales</v>
          </cell>
          <cell r="C1956">
            <v>395</v>
          </cell>
          <cell r="D1956" t="str">
            <v>Salarios y prestaciones sociales</v>
          </cell>
        </row>
        <row r="1957">
          <cell r="A1957">
            <v>520561</v>
          </cell>
          <cell r="B1957" t="str">
            <v>Amortización bonos pensionales</v>
          </cell>
          <cell r="C1957">
            <v>395</v>
          </cell>
          <cell r="D1957" t="str">
            <v>Salarios y prestaciones sociales</v>
          </cell>
        </row>
        <row r="1958">
          <cell r="A1958">
            <v>520562</v>
          </cell>
          <cell r="B1958" t="str">
            <v>Amortización títulos pensionales</v>
          </cell>
          <cell r="C1958">
            <v>395</v>
          </cell>
          <cell r="D1958" t="str">
            <v>Salarios y prestaciones sociales</v>
          </cell>
        </row>
        <row r="1959">
          <cell r="A1959">
            <v>520563</v>
          </cell>
          <cell r="B1959" t="str">
            <v>Capacitación al personal</v>
          </cell>
          <cell r="C1959">
            <v>395</v>
          </cell>
          <cell r="D1959" t="str">
            <v>Salarios y prestaciones sociales</v>
          </cell>
        </row>
        <row r="1960">
          <cell r="A1960">
            <v>520566</v>
          </cell>
          <cell r="B1960" t="str">
            <v>Gastos deportivos y de recreación</v>
          </cell>
          <cell r="C1960">
            <v>417</v>
          </cell>
          <cell r="D1960" t="str">
            <v>Otros gastos operacionales de ventas</v>
          </cell>
        </row>
        <row r="1961">
          <cell r="A1961">
            <v>520568</v>
          </cell>
          <cell r="B1961" t="str">
            <v>Aportes a administradoras de riesgos profesionales, ARP</v>
          </cell>
          <cell r="C1961">
            <v>397</v>
          </cell>
          <cell r="D1961" t="str">
            <v>Aportes a ARP</v>
          </cell>
        </row>
        <row r="1962">
          <cell r="A1962">
            <v>520569</v>
          </cell>
          <cell r="B1962" t="str">
            <v>Aportes a entidades promotoras de salud, EPS</v>
          </cell>
          <cell r="C1962">
            <v>396</v>
          </cell>
          <cell r="D1962" t="str">
            <v>Aportes a EPS</v>
          </cell>
        </row>
        <row r="1963">
          <cell r="A1963">
            <v>520570</v>
          </cell>
          <cell r="B1963" t="str">
            <v>Aportes a fondos de pensiones y/o cesantías</v>
          </cell>
          <cell r="C1963">
            <v>398</v>
          </cell>
          <cell r="D1963" t="str">
            <v>Aportes a fondos de  pensiones</v>
          </cell>
        </row>
        <row r="1964">
          <cell r="A1964">
            <v>520572</v>
          </cell>
          <cell r="B1964" t="str">
            <v>Aportes cajas de compensación familiar</v>
          </cell>
          <cell r="C1964">
            <v>401</v>
          </cell>
          <cell r="D1964" t="str">
            <v>Aportes a cajas de compensación familiar</v>
          </cell>
        </row>
        <row r="1965">
          <cell r="A1965">
            <v>520575</v>
          </cell>
          <cell r="B1965" t="str">
            <v xml:space="preserve">Aportes ICBF </v>
          </cell>
          <cell r="C1965">
            <v>400</v>
          </cell>
          <cell r="D1965" t="str">
            <v>Aportes al ICBF</v>
          </cell>
        </row>
        <row r="1966">
          <cell r="A1966">
            <v>520578</v>
          </cell>
          <cell r="B1966" t="str">
            <v>SENA</v>
          </cell>
          <cell r="C1966">
            <v>399</v>
          </cell>
          <cell r="D1966" t="str">
            <v>Aportes al SENA</v>
          </cell>
        </row>
        <row r="1967">
          <cell r="A1967">
            <v>520581</v>
          </cell>
          <cell r="B1967" t="str">
            <v>Aportes sindicales</v>
          </cell>
          <cell r="C1967">
            <v>417</v>
          </cell>
          <cell r="D1967" t="str">
            <v>Otros gastos operacionales de ventas</v>
          </cell>
        </row>
        <row r="1968">
          <cell r="A1968">
            <v>520584</v>
          </cell>
          <cell r="B1968" t="str">
            <v>Gastos médicos y drogas</v>
          </cell>
          <cell r="C1968">
            <v>417</v>
          </cell>
          <cell r="D1968" t="str">
            <v>Otros gastos operacionales de ventas</v>
          </cell>
        </row>
        <row r="1969">
          <cell r="A1969">
            <v>520595</v>
          </cell>
          <cell r="B1969" t="str">
            <v>Otros</v>
          </cell>
          <cell r="C1969">
            <v>417</v>
          </cell>
          <cell r="D1969" t="str">
            <v>Otros gastos operacionales de ventas</v>
          </cell>
        </row>
        <row r="1970">
          <cell r="A1970" t="str">
            <v>*(520599</v>
          </cell>
          <cell r="B1970" t="str">
            <v>Ajustes por inflación)*</v>
          </cell>
        </row>
        <row r="1971">
          <cell r="A1971">
            <v>5210</v>
          </cell>
          <cell r="B1971" t="str">
            <v>Honorarios</v>
          </cell>
          <cell r="C1971">
            <v>402</v>
          </cell>
          <cell r="D1971" t="str">
            <v>Servicios, honorarios y comisiones a favor de residentes o domiciliados en el pais</v>
          </cell>
        </row>
        <row r="1972">
          <cell r="A1972">
            <v>521005</v>
          </cell>
          <cell r="B1972" t="str">
            <v>Junta directiva</v>
          </cell>
        </row>
        <row r="1973">
          <cell r="A1973">
            <v>521010</v>
          </cell>
          <cell r="B1973" t="str">
            <v>Revisoría fiscal</v>
          </cell>
        </row>
        <row r="1974">
          <cell r="A1974">
            <v>521015</v>
          </cell>
          <cell r="B1974" t="str">
            <v>Auditoría externa</v>
          </cell>
        </row>
        <row r="1975">
          <cell r="A1975">
            <v>521020</v>
          </cell>
          <cell r="B1975" t="str">
            <v>Avalúos</v>
          </cell>
        </row>
        <row r="1976">
          <cell r="A1976">
            <v>521025</v>
          </cell>
          <cell r="B1976" t="str">
            <v>Asesoría jurídica</v>
          </cell>
        </row>
        <row r="1977">
          <cell r="A1977">
            <v>521030</v>
          </cell>
          <cell r="B1977" t="str">
            <v>Asesoría financiera</v>
          </cell>
        </row>
        <row r="1978">
          <cell r="A1978">
            <v>521035</v>
          </cell>
          <cell r="B1978" t="str">
            <v>Asesoría técnica</v>
          </cell>
        </row>
        <row r="1979">
          <cell r="A1979">
            <v>521095</v>
          </cell>
          <cell r="B1979" t="str">
            <v>Otros</v>
          </cell>
        </row>
        <row r="1981">
          <cell r="A1981">
            <v>5215</v>
          </cell>
          <cell r="B1981" t="str">
            <v>Impuestos</v>
          </cell>
          <cell r="D1981">
            <v>0</v>
          </cell>
        </row>
        <row r="1982">
          <cell r="A1982">
            <v>521505</v>
          </cell>
          <cell r="B1982" t="str">
            <v>Industria y comercio</v>
          </cell>
          <cell r="D1982">
            <v>0</v>
          </cell>
        </row>
        <row r="1983">
          <cell r="A1983">
            <v>5215050001</v>
          </cell>
          <cell r="B1983" t="str">
            <v>Industria y comercio</v>
          </cell>
          <cell r="C1983">
            <v>406</v>
          </cell>
          <cell r="D1983" t="str">
            <v>Impuestos, tasas y regalías</v>
          </cell>
        </row>
        <row r="1984">
          <cell r="A1984">
            <v>521510</v>
          </cell>
          <cell r="B1984" t="str">
            <v>De timbres</v>
          </cell>
        </row>
        <row r="1985">
          <cell r="A1985">
            <v>5215100001</v>
          </cell>
          <cell r="B1985" t="str">
            <v>De timbres</v>
          </cell>
          <cell r="C1985">
            <v>406</v>
          </cell>
          <cell r="D1985" t="str">
            <v>Impuestos, tasas y regalías</v>
          </cell>
        </row>
        <row r="1986">
          <cell r="A1986">
            <v>521515</v>
          </cell>
          <cell r="B1986" t="str">
            <v>A la propiedad raíz</v>
          </cell>
        </row>
        <row r="1987">
          <cell r="A1987">
            <v>5215150001</v>
          </cell>
          <cell r="B1987" t="str">
            <v>Impuesto predial</v>
          </cell>
          <cell r="C1987">
            <v>406</v>
          </cell>
          <cell r="D1987" t="str">
            <v>Impuestos, tasas y regalías</v>
          </cell>
        </row>
        <row r="1988">
          <cell r="A1988">
            <v>521520</v>
          </cell>
          <cell r="B1988" t="str">
            <v>Derechos sobre instrumentos públicos</v>
          </cell>
          <cell r="C1988">
            <v>406</v>
          </cell>
          <cell r="D1988" t="str">
            <v>Impuestos, tasas y regalías</v>
          </cell>
        </row>
        <row r="1989">
          <cell r="A1989">
            <v>5215200001</v>
          </cell>
          <cell r="B1989" t="str">
            <v xml:space="preserve">derechos </v>
          </cell>
        </row>
        <row r="1990">
          <cell r="A1990">
            <v>521525</v>
          </cell>
          <cell r="B1990" t="str">
            <v>De valorización</v>
          </cell>
          <cell r="C1990">
            <v>406</v>
          </cell>
          <cell r="D1990" t="str">
            <v>Impuestos, tasas y regalías</v>
          </cell>
        </row>
        <row r="1991">
          <cell r="A1991">
            <v>5215250001</v>
          </cell>
          <cell r="B1991" t="str">
            <v>impuesto de valorizacion no llevado a activos</v>
          </cell>
        </row>
        <row r="1992">
          <cell r="A1992">
            <v>521530</v>
          </cell>
          <cell r="B1992" t="str">
            <v>De turismo</v>
          </cell>
          <cell r="C1992">
            <v>406</v>
          </cell>
          <cell r="D1992" t="str">
            <v>Impuestos, tasas y regalías</v>
          </cell>
        </row>
        <row r="1993">
          <cell r="A1993">
            <v>5215300001</v>
          </cell>
          <cell r="B1993" t="str">
            <v>impuesto al turismo</v>
          </cell>
        </row>
        <row r="1994">
          <cell r="A1994">
            <v>521535</v>
          </cell>
          <cell r="B1994" t="str">
            <v>Tasa por utilización de puertos</v>
          </cell>
          <cell r="C1994">
            <v>406</v>
          </cell>
          <cell r="D1994" t="str">
            <v>Impuestos, tasas y regalías</v>
          </cell>
        </row>
        <row r="1995">
          <cell r="A1995">
            <v>521540</v>
          </cell>
          <cell r="B1995" t="str">
            <v>De vehículos</v>
          </cell>
          <cell r="C1995">
            <v>406</v>
          </cell>
          <cell r="D1995" t="str">
            <v>Impuestos, tasas y regalías</v>
          </cell>
        </row>
        <row r="1996">
          <cell r="A1996">
            <v>5215400001</v>
          </cell>
          <cell r="B1996" t="str">
            <v>Impuesto municipal de vehículos</v>
          </cell>
        </row>
        <row r="1997">
          <cell r="A1997">
            <v>521545</v>
          </cell>
          <cell r="B1997" t="str">
            <v>De espectáculos públicos</v>
          </cell>
          <cell r="C1997">
            <v>406</v>
          </cell>
          <cell r="D1997" t="str">
            <v>Impuestos, tasas y regalías</v>
          </cell>
        </row>
        <row r="1998">
          <cell r="A1998">
            <v>521550</v>
          </cell>
          <cell r="B1998" t="str">
            <v>Cuotas de fomento</v>
          </cell>
          <cell r="C1998">
            <v>406</v>
          </cell>
          <cell r="D1998" t="str">
            <v>Impuestos, tasas y regalías</v>
          </cell>
        </row>
        <row r="1999">
          <cell r="A1999">
            <v>521570</v>
          </cell>
          <cell r="B1999" t="str">
            <v>IVA descontable</v>
          </cell>
        </row>
        <row r="2000">
          <cell r="A2000">
            <v>5215700001</v>
          </cell>
          <cell r="B2000" t="str">
            <v>Proporcionalidad de IVA deducible en RENTA</v>
          </cell>
          <cell r="C2000">
            <v>406</v>
          </cell>
          <cell r="D2000" t="str">
            <v>Impuestos, tasas y regalías</v>
          </cell>
        </row>
        <row r="2001">
          <cell r="A2001">
            <v>521595</v>
          </cell>
          <cell r="B2001" t="str">
            <v>Otros</v>
          </cell>
        </row>
        <row r="2002">
          <cell r="A2002">
            <v>5215950001</v>
          </cell>
          <cell r="B2002" t="str">
            <v>Ajuste multiplo 1000</v>
          </cell>
          <cell r="C2002">
            <v>406</v>
          </cell>
          <cell r="D2002" t="str">
            <v>Impuestos, tasas y regalías</v>
          </cell>
        </row>
        <row r="2003">
          <cell r="A2003">
            <v>5215950002</v>
          </cell>
          <cell r="B2003" t="str">
            <v>Retenciones asumidas Renta</v>
          </cell>
          <cell r="C2003">
            <v>406</v>
          </cell>
          <cell r="D2003" t="str">
            <v>Impuestos, tasas y regalías</v>
          </cell>
        </row>
        <row r="2004">
          <cell r="A2004">
            <v>5215950003</v>
          </cell>
          <cell r="B2004" t="str">
            <v>Impuesto movtos financieros</v>
          </cell>
          <cell r="C2004">
            <v>406</v>
          </cell>
          <cell r="D2004" t="str">
            <v>Impuestos, tasas y regalías</v>
          </cell>
        </row>
        <row r="2005">
          <cell r="A2005">
            <v>5215950004</v>
          </cell>
          <cell r="B2005" t="str">
            <v>Retenciones asumidas ICA</v>
          </cell>
          <cell r="C2005">
            <v>406</v>
          </cell>
          <cell r="D2005" t="str">
            <v>Impuestos, tasas y regalías</v>
          </cell>
        </row>
        <row r="2006">
          <cell r="A2006">
            <v>5215950005</v>
          </cell>
          <cell r="B2006" t="str">
            <v>Impuesto al consumo 8%</v>
          </cell>
          <cell r="C2006">
            <v>406</v>
          </cell>
          <cell r="D2006" t="str">
            <v>Impuestos, tasas y regalías</v>
          </cell>
        </row>
        <row r="2008">
          <cell r="A2008">
            <v>5220</v>
          </cell>
          <cell r="B2008" t="str">
            <v>Arrendamientos</v>
          </cell>
          <cell r="C2008">
            <v>408</v>
          </cell>
          <cell r="D2008" t="str">
            <v>Arrendamientos y alquiler</v>
          </cell>
        </row>
        <row r="2009">
          <cell r="A2009">
            <v>522005</v>
          </cell>
          <cell r="B2009" t="str">
            <v>Terrenos</v>
          </cell>
        </row>
        <row r="2010">
          <cell r="A2010">
            <v>522010</v>
          </cell>
          <cell r="B2010" t="str">
            <v>Construcciones y edificaciones</v>
          </cell>
        </row>
        <row r="2011">
          <cell r="A2011">
            <v>522015</v>
          </cell>
          <cell r="B2011" t="str">
            <v>Maquinaria y equipo</v>
          </cell>
        </row>
        <row r="2012">
          <cell r="A2012">
            <v>522020</v>
          </cell>
          <cell r="B2012" t="str">
            <v>Equipo de oficina</v>
          </cell>
        </row>
        <row r="2013">
          <cell r="A2013">
            <v>522025</v>
          </cell>
          <cell r="B2013" t="str">
            <v>Equipo de computación y comunicación</v>
          </cell>
        </row>
        <row r="2014">
          <cell r="A2014">
            <v>522030</v>
          </cell>
          <cell r="B2014" t="str">
            <v>Equipo médico-científico</v>
          </cell>
        </row>
        <row r="2015">
          <cell r="A2015">
            <v>522035</v>
          </cell>
          <cell r="B2015" t="str">
            <v>Equipo de hoteles y restaurantes</v>
          </cell>
        </row>
        <row r="2016">
          <cell r="A2016">
            <v>522040</v>
          </cell>
          <cell r="B2016" t="str">
            <v>Flota y equipo de transporte</v>
          </cell>
        </row>
        <row r="2017">
          <cell r="A2017">
            <v>522045</v>
          </cell>
          <cell r="B2017" t="str">
            <v>Flota y equipo fluvial y/o marítimo</v>
          </cell>
        </row>
        <row r="2018">
          <cell r="A2018">
            <v>522050</v>
          </cell>
          <cell r="B2018" t="str">
            <v>Flota y equipo aéreo</v>
          </cell>
        </row>
        <row r="2019">
          <cell r="A2019">
            <v>522055</v>
          </cell>
          <cell r="B2019" t="str">
            <v>Flota y equipo férreo</v>
          </cell>
        </row>
        <row r="2020">
          <cell r="A2020">
            <v>522060</v>
          </cell>
          <cell r="B2020" t="str">
            <v>Acueductos, plantas y redes</v>
          </cell>
        </row>
        <row r="2021">
          <cell r="A2021">
            <v>522065</v>
          </cell>
          <cell r="B2021" t="str">
            <v>Aeródromos</v>
          </cell>
        </row>
        <row r="2022">
          <cell r="A2022">
            <v>522070</v>
          </cell>
          <cell r="B2022" t="str">
            <v>Semovientes</v>
          </cell>
        </row>
        <row r="2023">
          <cell r="A2023">
            <v>522095</v>
          </cell>
          <cell r="B2023" t="str">
            <v>Otros</v>
          </cell>
        </row>
        <row r="2024">
          <cell r="A2024" t="str">
            <v>*(522099</v>
          </cell>
          <cell r="B2024" t="str">
            <v>Ajustes por inflación)*</v>
          </cell>
        </row>
        <row r="2025">
          <cell r="A2025">
            <v>5225</v>
          </cell>
          <cell r="B2025" t="str">
            <v>Contribuciones y afiliaciones</v>
          </cell>
          <cell r="C2025">
            <v>407</v>
          </cell>
          <cell r="D2025" t="str">
            <v>Contribuciones, afiliaciones y aportes</v>
          </cell>
        </row>
        <row r="2026">
          <cell r="A2026">
            <v>522505</v>
          </cell>
          <cell r="B2026" t="str">
            <v>Contribuciones</v>
          </cell>
        </row>
        <row r="2027">
          <cell r="A2027">
            <v>522510</v>
          </cell>
          <cell r="B2027" t="str">
            <v>Afiliaciones y sostenimiento</v>
          </cell>
        </row>
        <row r="2028">
          <cell r="A2028" t="str">
            <v>*(522599</v>
          </cell>
          <cell r="B2028" t="str">
            <v>Ajustes por inflación)*</v>
          </cell>
        </row>
        <row r="2029">
          <cell r="A2029">
            <v>5230</v>
          </cell>
          <cell r="B2029" t="str">
            <v>Seguros</v>
          </cell>
          <cell r="C2029">
            <v>409</v>
          </cell>
          <cell r="D2029" t="str">
            <v>Seguros y gastos legales</v>
          </cell>
        </row>
        <row r="2030">
          <cell r="A2030">
            <v>523005</v>
          </cell>
          <cell r="B2030" t="str">
            <v>Manejo</v>
          </cell>
        </row>
        <row r="2031">
          <cell r="A2031">
            <v>523010</v>
          </cell>
          <cell r="B2031" t="str">
            <v>Cumplimiento</v>
          </cell>
        </row>
        <row r="2032">
          <cell r="A2032">
            <v>523015</v>
          </cell>
          <cell r="B2032" t="str">
            <v>Corriente débil</v>
          </cell>
        </row>
        <row r="2033">
          <cell r="A2033">
            <v>523020</v>
          </cell>
          <cell r="B2033" t="str">
            <v>Vida colectiva</v>
          </cell>
        </row>
        <row r="2034">
          <cell r="A2034">
            <v>523025</v>
          </cell>
          <cell r="B2034" t="str">
            <v>Incendio</v>
          </cell>
        </row>
        <row r="2035">
          <cell r="A2035">
            <v>523030</v>
          </cell>
          <cell r="B2035" t="str">
            <v>Terremoto</v>
          </cell>
        </row>
        <row r="2036">
          <cell r="A2036">
            <v>523035</v>
          </cell>
          <cell r="B2036" t="str">
            <v>Sustracción y hurto</v>
          </cell>
        </row>
        <row r="2037">
          <cell r="A2037">
            <v>523040</v>
          </cell>
          <cell r="B2037" t="str">
            <v>Flota y equipo de transporte</v>
          </cell>
        </row>
        <row r="2038">
          <cell r="A2038">
            <v>523045</v>
          </cell>
          <cell r="B2038" t="str">
            <v>Flota y equipo fluvial y/o marítimo</v>
          </cell>
        </row>
        <row r="2039">
          <cell r="A2039">
            <v>523050</v>
          </cell>
          <cell r="B2039" t="str">
            <v>Flota y equipo aéreo</v>
          </cell>
        </row>
        <row r="2040">
          <cell r="A2040">
            <v>523055</v>
          </cell>
          <cell r="B2040" t="str">
            <v>Flota y equipo férreo</v>
          </cell>
        </row>
        <row r="2041">
          <cell r="A2041">
            <v>523060</v>
          </cell>
          <cell r="B2041" t="str">
            <v>Responsabilidad civil y extracontractual</v>
          </cell>
        </row>
        <row r="2042">
          <cell r="A2042">
            <v>523065</v>
          </cell>
          <cell r="B2042" t="str">
            <v>Vuelo</v>
          </cell>
        </row>
        <row r="2043">
          <cell r="A2043">
            <v>523070</v>
          </cell>
          <cell r="B2043" t="str">
            <v>Rotura de maquinaria</v>
          </cell>
        </row>
        <row r="2044">
          <cell r="A2044">
            <v>523075</v>
          </cell>
          <cell r="B2044" t="str">
            <v>Obligatorio accidente de tránsito</v>
          </cell>
        </row>
        <row r="2045">
          <cell r="A2045">
            <v>523080</v>
          </cell>
          <cell r="B2045" t="str">
            <v>Lucro cesante</v>
          </cell>
        </row>
        <row r="2046">
          <cell r="A2046">
            <v>523095</v>
          </cell>
          <cell r="B2046" t="str">
            <v>Otros</v>
          </cell>
        </row>
        <row r="2047">
          <cell r="A2047" t="str">
            <v>*(523099</v>
          </cell>
          <cell r="B2047" t="str">
            <v>Ajustes por inflación)*</v>
          </cell>
        </row>
        <row r="2048">
          <cell r="A2048">
            <v>5235</v>
          </cell>
          <cell r="B2048" t="str">
            <v>Servicios</v>
          </cell>
          <cell r="C2048">
            <v>402</v>
          </cell>
          <cell r="D2048" t="str">
            <v>Servicios, honorarios y comisiones a favor de residentes o domiciliados en el pais</v>
          </cell>
        </row>
        <row r="2049">
          <cell r="A2049">
            <v>523505</v>
          </cell>
          <cell r="B2049" t="str">
            <v>Aseo y vigilancia</v>
          </cell>
        </row>
        <row r="2050">
          <cell r="A2050">
            <v>523510</v>
          </cell>
          <cell r="B2050" t="str">
            <v>Temporales</v>
          </cell>
        </row>
        <row r="2051">
          <cell r="A2051">
            <v>523515</v>
          </cell>
          <cell r="B2051" t="str">
            <v>Asistencia técnica</v>
          </cell>
        </row>
        <row r="2052">
          <cell r="A2052">
            <v>523520</v>
          </cell>
          <cell r="B2052" t="str">
            <v>Procesamiento electrónico de datos</v>
          </cell>
        </row>
        <row r="2053">
          <cell r="A2053">
            <v>523525</v>
          </cell>
          <cell r="B2053" t="str">
            <v>Acueducto y alcantarillado</v>
          </cell>
        </row>
        <row r="2054">
          <cell r="A2054">
            <v>523530</v>
          </cell>
          <cell r="B2054" t="str">
            <v>Energía eléctrica</v>
          </cell>
        </row>
        <row r="2055">
          <cell r="A2055">
            <v>523535</v>
          </cell>
          <cell r="B2055" t="str">
            <v>Teléfono</v>
          </cell>
        </row>
        <row r="2056">
          <cell r="A2056">
            <v>523540</v>
          </cell>
          <cell r="B2056" t="str">
            <v>Correo, portes y telegramas</v>
          </cell>
        </row>
        <row r="2057">
          <cell r="A2057">
            <v>523545</v>
          </cell>
          <cell r="B2057" t="str">
            <v>Fax y télex</v>
          </cell>
        </row>
        <row r="2058">
          <cell r="A2058">
            <v>523550</v>
          </cell>
          <cell r="B2058" t="str">
            <v>Transporte, fletes y acarreos</v>
          </cell>
        </row>
        <row r="2059">
          <cell r="A2059">
            <v>523555</v>
          </cell>
          <cell r="B2059" t="str">
            <v>Gas</v>
          </cell>
        </row>
        <row r="2060">
          <cell r="A2060">
            <v>523560</v>
          </cell>
          <cell r="B2060" t="str">
            <v>Publicidad, propaganda y promoción</v>
          </cell>
        </row>
        <row r="2061">
          <cell r="A2061">
            <v>523595</v>
          </cell>
          <cell r="B2061" t="str">
            <v>Otros</v>
          </cell>
        </row>
        <row r="2062">
          <cell r="A2062" t="str">
            <v>*(523599</v>
          </cell>
          <cell r="B2062" t="str">
            <v>Ajustes por inflación)*</v>
          </cell>
        </row>
        <row r="2063">
          <cell r="A2063">
            <v>5240</v>
          </cell>
          <cell r="B2063" t="str">
            <v>Gastos legales</v>
          </cell>
          <cell r="C2063">
            <v>409</v>
          </cell>
          <cell r="D2063" t="str">
            <v>Seguros y gastos legales</v>
          </cell>
        </row>
        <row r="2064">
          <cell r="A2064">
            <v>524005</v>
          </cell>
          <cell r="B2064" t="str">
            <v>Notariales</v>
          </cell>
        </row>
        <row r="2065">
          <cell r="A2065">
            <v>524010</v>
          </cell>
          <cell r="B2065" t="str">
            <v>Registro mercantil</v>
          </cell>
        </row>
        <row r="2066">
          <cell r="A2066">
            <v>524015</v>
          </cell>
          <cell r="B2066" t="str">
            <v>Trámites y licencias</v>
          </cell>
        </row>
        <row r="2067">
          <cell r="A2067">
            <v>524020</v>
          </cell>
          <cell r="B2067" t="str">
            <v>Aduaneros</v>
          </cell>
        </row>
        <row r="2068">
          <cell r="A2068">
            <v>524025</v>
          </cell>
          <cell r="B2068" t="str">
            <v>Consulares</v>
          </cell>
        </row>
        <row r="2069">
          <cell r="A2069">
            <v>524095</v>
          </cell>
          <cell r="B2069" t="str">
            <v>Otros</v>
          </cell>
        </row>
        <row r="2070">
          <cell r="A2070" t="str">
            <v>*(524099</v>
          </cell>
          <cell r="B2070" t="str">
            <v>Ajustes por inflación)*</v>
          </cell>
        </row>
        <row r="2071">
          <cell r="A2071">
            <v>5245</v>
          </cell>
          <cell r="B2071" t="str">
            <v>Mantenimiento y reparaciones</v>
          </cell>
          <cell r="C2071">
            <v>410</v>
          </cell>
          <cell r="D2071" t="str">
            <v>Mantenimiento, reparaciones, adecuación e instalación</v>
          </cell>
        </row>
        <row r="2072">
          <cell r="A2072">
            <v>524505</v>
          </cell>
          <cell r="B2072" t="str">
            <v>Terrenos</v>
          </cell>
        </row>
        <row r="2073">
          <cell r="A2073">
            <v>524510</v>
          </cell>
          <cell r="B2073" t="str">
            <v>Construcciones y edificaciones</v>
          </cell>
        </row>
        <row r="2074">
          <cell r="A2074">
            <v>524515</v>
          </cell>
          <cell r="B2074" t="str">
            <v>Maquinaria y equipo</v>
          </cell>
        </row>
        <row r="2075">
          <cell r="A2075">
            <v>524520</v>
          </cell>
          <cell r="B2075" t="str">
            <v>Equipo de oficina</v>
          </cell>
        </row>
        <row r="2076">
          <cell r="A2076">
            <v>524525</v>
          </cell>
          <cell r="B2076" t="str">
            <v>Equipo de computación y comunicación</v>
          </cell>
        </row>
        <row r="2077">
          <cell r="A2077">
            <v>524530</v>
          </cell>
          <cell r="B2077" t="str">
            <v>Equipo médico-científico</v>
          </cell>
        </row>
        <row r="2078">
          <cell r="A2078">
            <v>524535</v>
          </cell>
          <cell r="B2078" t="str">
            <v>Equipo de hoteles y restaurantes</v>
          </cell>
        </row>
        <row r="2079">
          <cell r="A2079">
            <v>524540</v>
          </cell>
          <cell r="B2079" t="str">
            <v>Flota y equipo de transporte</v>
          </cell>
        </row>
        <row r="2080">
          <cell r="A2080">
            <v>524545</v>
          </cell>
          <cell r="B2080" t="str">
            <v>Flota y equipo fluvial y/o marítimo</v>
          </cell>
        </row>
        <row r="2081">
          <cell r="A2081">
            <v>524550</v>
          </cell>
          <cell r="B2081" t="str">
            <v>Flota y equipo aéreo</v>
          </cell>
        </row>
        <row r="2082">
          <cell r="A2082">
            <v>524555</v>
          </cell>
          <cell r="B2082" t="str">
            <v>Flota y equipo férreo</v>
          </cell>
        </row>
        <row r="2083">
          <cell r="A2083">
            <v>524560</v>
          </cell>
          <cell r="B2083" t="str">
            <v>Acueductos, plantas y redes</v>
          </cell>
        </row>
        <row r="2084">
          <cell r="A2084">
            <v>524565</v>
          </cell>
          <cell r="B2084" t="str">
            <v>Armamento de vigilancia</v>
          </cell>
        </row>
        <row r="2085">
          <cell r="A2085">
            <v>524570</v>
          </cell>
          <cell r="B2085" t="str">
            <v>Vías de comunicación</v>
          </cell>
        </row>
        <row r="2086">
          <cell r="A2086" t="str">
            <v>*(524599</v>
          </cell>
          <cell r="B2086" t="str">
            <v>Ajustes por inflación)*</v>
          </cell>
        </row>
        <row r="2087">
          <cell r="A2087">
            <v>5250</v>
          </cell>
          <cell r="B2087" t="str">
            <v>Adecuación e instalación</v>
          </cell>
          <cell r="C2087">
            <v>410</v>
          </cell>
          <cell r="D2087" t="str">
            <v>Mantenimiento, reparaciones, adecuación e instalación</v>
          </cell>
        </row>
        <row r="2088">
          <cell r="A2088">
            <v>525005</v>
          </cell>
          <cell r="B2088" t="str">
            <v>Instalaciones eléctricas</v>
          </cell>
        </row>
        <row r="2089">
          <cell r="A2089">
            <v>525010</v>
          </cell>
          <cell r="B2089" t="str">
            <v>Arreglos ornamentales</v>
          </cell>
        </row>
        <row r="2090">
          <cell r="A2090">
            <v>525015</v>
          </cell>
          <cell r="B2090" t="str">
            <v>Reparaciones locativas</v>
          </cell>
        </row>
        <row r="2091">
          <cell r="A2091">
            <v>525095</v>
          </cell>
          <cell r="B2091" t="str">
            <v>Otros</v>
          </cell>
        </row>
        <row r="2092">
          <cell r="A2092" t="str">
            <v>*(525099</v>
          </cell>
          <cell r="B2092" t="str">
            <v>Ajustes por inflación)*</v>
          </cell>
        </row>
        <row r="2093">
          <cell r="A2093">
            <v>5255</v>
          </cell>
          <cell r="B2093" t="str">
            <v>Gastos de viaje</v>
          </cell>
          <cell r="C2093">
            <v>411</v>
          </cell>
          <cell r="D2093" t="str">
            <v>Gastos de viaje</v>
          </cell>
        </row>
        <row r="2094">
          <cell r="A2094">
            <v>525505</v>
          </cell>
          <cell r="B2094" t="str">
            <v>Alojamiento y manutención</v>
          </cell>
        </row>
        <row r="2095">
          <cell r="A2095">
            <v>525510</v>
          </cell>
          <cell r="B2095" t="str">
            <v>Pasajes fluviales y/o marítimos</v>
          </cell>
        </row>
        <row r="2096">
          <cell r="A2096">
            <v>525515</v>
          </cell>
          <cell r="B2096" t="str">
            <v>Pasajes aéreos</v>
          </cell>
        </row>
        <row r="2097">
          <cell r="A2097">
            <v>525520</v>
          </cell>
          <cell r="B2097" t="str">
            <v>Pasajes terrestres</v>
          </cell>
        </row>
        <row r="2098">
          <cell r="A2098">
            <v>525525</v>
          </cell>
          <cell r="B2098" t="str">
            <v>Pasajes férreos</v>
          </cell>
        </row>
        <row r="2099">
          <cell r="A2099">
            <v>525595</v>
          </cell>
          <cell r="B2099" t="str">
            <v>Otros</v>
          </cell>
        </row>
        <row r="2100">
          <cell r="A2100" t="str">
            <v>*(525599</v>
          </cell>
          <cell r="B2100" t="str">
            <v>Ajustes por inflación)*</v>
          </cell>
        </row>
        <row r="2101">
          <cell r="A2101">
            <v>5260</v>
          </cell>
          <cell r="B2101" t="str">
            <v>Depreciaciones</v>
          </cell>
          <cell r="C2101">
            <v>413</v>
          </cell>
          <cell r="D2101" t="str">
            <v>Depreciaciones</v>
          </cell>
        </row>
        <row r="2102">
          <cell r="A2102">
            <v>526005</v>
          </cell>
          <cell r="B2102" t="str">
            <v>Construcciones y edificaciones</v>
          </cell>
        </row>
        <row r="2103">
          <cell r="A2103">
            <v>526010</v>
          </cell>
          <cell r="B2103" t="str">
            <v>Maquinaria y equipo</v>
          </cell>
        </row>
        <row r="2104">
          <cell r="A2104">
            <v>526015</v>
          </cell>
          <cell r="B2104" t="str">
            <v>Equipo de oficina</v>
          </cell>
        </row>
        <row r="2105">
          <cell r="A2105">
            <v>526020</v>
          </cell>
          <cell r="B2105" t="str">
            <v>Equipo de computación y comunicación</v>
          </cell>
        </row>
        <row r="2106">
          <cell r="A2106">
            <v>526025</v>
          </cell>
          <cell r="B2106" t="str">
            <v>Equipo médico-científico</v>
          </cell>
        </row>
        <row r="2107">
          <cell r="A2107">
            <v>526030</v>
          </cell>
          <cell r="B2107" t="str">
            <v>Equipo de hoteles y restaurantes</v>
          </cell>
        </row>
        <row r="2108">
          <cell r="A2108">
            <v>526035</v>
          </cell>
          <cell r="B2108" t="str">
            <v>Flota y equipo de transporte</v>
          </cell>
        </row>
        <row r="2109">
          <cell r="A2109">
            <v>526040</v>
          </cell>
          <cell r="B2109" t="str">
            <v>Flota y equipo fluvial y/o marítimo</v>
          </cell>
        </row>
        <row r="2110">
          <cell r="A2110">
            <v>526045</v>
          </cell>
          <cell r="B2110" t="str">
            <v>Flota y equipo aéreo</v>
          </cell>
        </row>
        <row r="2111">
          <cell r="A2111">
            <v>526050</v>
          </cell>
          <cell r="B2111" t="str">
            <v>Flota y equipo férreo</v>
          </cell>
        </row>
        <row r="2112">
          <cell r="A2112">
            <v>526055</v>
          </cell>
          <cell r="B2112" t="str">
            <v>Acueductos, plantas y redes</v>
          </cell>
        </row>
        <row r="2113">
          <cell r="A2113">
            <v>526060</v>
          </cell>
          <cell r="B2113" t="str">
            <v>Armamento de vigilancia</v>
          </cell>
        </row>
        <row r="2114">
          <cell r="A2114">
            <v>526065</v>
          </cell>
          <cell r="B2114" t="str">
            <v>Envases y empaques</v>
          </cell>
        </row>
        <row r="2115">
          <cell r="A2115" t="str">
            <v>*(526099</v>
          </cell>
          <cell r="B2115" t="str">
            <v>Ajustes por inflación)*</v>
          </cell>
        </row>
        <row r="2116">
          <cell r="A2116">
            <v>5265</v>
          </cell>
          <cell r="B2116" t="str">
            <v>Amortizaciones</v>
          </cell>
          <cell r="C2116">
            <v>414</v>
          </cell>
          <cell r="D2116" t="str">
            <v>Amortizaciones</v>
          </cell>
        </row>
        <row r="2117">
          <cell r="A2117">
            <v>526505</v>
          </cell>
          <cell r="B2117" t="str">
            <v>Vías de comunicación</v>
          </cell>
        </row>
        <row r="2118">
          <cell r="A2118">
            <v>526510</v>
          </cell>
          <cell r="B2118" t="str">
            <v>Intangibles</v>
          </cell>
        </row>
        <row r="2119">
          <cell r="A2119">
            <v>526515</v>
          </cell>
          <cell r="B2119" t="str">
            <v>Cargos diferidos</v>
          </cell>
        </row>
        <row r="2120">
          <cell r="A2120">
            <v>526595</v>
          </cell>
          <cell r="B2120" t="str">
            <v>Otras</v>
          </cell>
        </row>
        <row r="2121">
          <cell r="A2121" t="str">
            <v>*(526599</v>
          </cell>
          <cell r="B2121" t="str">
            <v>Ajustes por inflación)*</v>
          </cell>
        </row>
        <row r="2122">
          <cell r="A2122">
            <v>5270</v>
          </cell>
          <cell r="B2122" t="str">
            <v>Financieros-reajuste del sistema</v>
          </cell>
          <cell r="C2122">
            <v>417</v>
          </cell>
          <cell r="D2122" t="str">
            <v>Otros gastos operacionales de ventas</v>
          </cell>
        </row>
        <row r="2123">
          <cell r="A2123" t="str">
            <v>527001 a 527098</v>
          </cell>
        </row>
        <row r="2124">
          <cell r="A2124" t="str">
            <v>*(527099</v>
          </cell>
          <cell r="B2124" t="str">
            <v>Ajustes por inflación)*</v>
          </cell>
        </row>
        <row r="2125">
          <cell r="A2125">
            <v>5275</v>
          </cell>
          <cell r="B2125" t="str">
            <v>Pérdidas método de participación</v>
          </cell>
          <cell r="C2125">
            <v>417</v>
          </cell>
          <cell r="D2125" t="str">
            <v>Otros gastos operacionales de ventas</v>
          </cell>
        </row>
        <row r="2126">
          <cell r="A2126">
            <v>527505</v>
          </cell>
          <cell r="B2126" t="str">
            <v>De sociedades anónimas y/o asimiladas</v>
          </cell>
        </row>
        <row r="2127">
          <cell r="A2127">
            <v>527510</v>
          </cell>
          <cell r="B2127" t="str">
            <v>De sociedades limitadas y/o asimiladas</v>
          </cell>
        </row>
        <row r="2128">
          <cell r="A2128">
            <v>5295</v>
          </cell>
          <cell r="B2128" t="str">
            <v>Diversos</v>
          </cell>
          <cell r="C2128">
            <v>417</v>
          </cell>
          <cell r="D2128" t="str">
            <v>Otros gastos operacionales de ventas</v>
          </cell>
        </row>
        <row r="2129">
          <cell r="A2129">
            <v>529505</v>
          </cell>
          <cell r="B2129" t="str">
            <v>Comisiones</v>
          </cell>
        </row>
        <row r="2130">
          <cell r="A2130">
            <v>529510</v>
          </cell>
          <cell r="B2130" t="str">
            <v>Libros, suscripciones, periódicos y revistas</v>
          </cell>
        </row>
        <row r="2131">
          <cell r="A2131">
            <v>529515</v>
          </cell>
          <cell r="B2131" t="str">
            <v>Música ambiental</v>
          </cell>
        </row>
        <row r="2132">
          <cell r="A2132">
            <v>529520</v>
          </cell>
          <cell r="B2132" t="str">
            <v>Gastos de representación y relaciones públicas</v>
          </cell>
        </row>
        <row r="2133">
          <cell r="A2133">
            <v>529525</v>
          </cell>
          <cell r="B2133" t="str">
            <v>Elementos de aseo y cafetería</v>
          </cell>
        </row>
        <row r="2134">
          <cell r="A2134">
            <v>529530</v>
          </cell>
          <cell r="B2134" t="str">
            <v>Útiles, papelería y fotocopias</v>
          </cell>
        </row>
        <row r="2135">
          <cell r="A2135">
            <v>529535</v>
          </cell>
          <cell r="B2135" t="str">
            <v>Combustibles y lubricantes</v>
          </cell>
        </row>
        <row r="2136">
          <cell r="A2136">
            <v>529540</v>
          </cell>
          <cell r="B2136" t="str">
            <v>Envases y empaques</v>
          </cell>
        </row>
        <row r="2137">
          <cell r="A2137">
            <v>529545</v>
          </cell>
          <cell r="B2137" t="str">
            <v>Taxis y buses</v>
          </cell>
        </row>
        <row r="2138">
          <cell r="A2138">
            <v>529550</v>
          </cell>
          <cell r="B2138" t="str">
            <v>Estampillas</v>
          </cell>
        </row>
        <row r="2139">
          <cell r="A2139">
            <v>529555</v>
          </cell>
          <cell r="B2139" t="str">
            <v>Microfilmación</v>
          </cell>
        </row>
        <row r="2140">
          <cell r="A2140">
            <v>529560</v>
          </cell>
          <cell r="B2140" t="str">
            <v>Casino y restaurante</v>
          </cell>
        </row>
        <row r="2141">
          <cell r="A2141">
            <v>529565</v>
          </cell>
          <cell r="B2141" t="str">
            <v>Parqueaderos</v>
          </cell>
        </row>
        <row r="2142">
          <cell r="A2142">
            <v>529570</v>
          </cell>
          <cell r="B2142" t="str">
            <v>Indemnización por daños a terceros</v>
          </cell>
        </row>
        <row r="2143">
          <cell r="A2143">
            <v>529575</v>
          </cell>
          <cell r="B2143" t="str">
            <v>Pólvora y similares</v>
          </cell>
        </row>
        <row r="2144">
          <cell r="A2144">
            <v>529595</v>
          </cell>
          <cell r="B2144" t="str">
            <v>Otros</v>
          </cell>
        </row>
        <row r="2145">
          <cell r="A2145" t="str">
            <v>*(529599</v>
          </cell>
          <cell r="B2145" t="str">
            <v>Ajustes por inflación)*</v>
          </cell>
        </row>
        <row r="2146">
          <cell r="A2146">
            <v>5299</v>
          </cell>
          <cell r="B2146" t="str">
            <v>Provisiones</v>
          </cell>
          <cell r="C2146">
            <v>415</v>
          </cell>
          <cell r="D2146" t="str">
            <v>Provisiones</v>
          </cell>
        </row>
        <row r="2147">
          <cell r="A2147">
            <v>529905</v>
          </cell>
          <cell r="B2147" t="str">
            <v>Inversiones</v>
          </cell>
        </row>
        <row r="2148">
          <cell r="A2148">
            <v>529910</v>
          </cell>
          <cell r="B2148" t="str">
            <v>Deudores</v>
          </cell>
        </row>
        <row r="2149">
          <cell r="A2149">
            <v>529915</v>
          </cell>
          <cell r="B2149" t="str">
            <v>Inventarios</v>
          </cell>
        </row>
        <row r="2150">
          <cell r="A2150">
            <v>529920</v>
          </cell>
          <cell r="B2150" t="str">
            <v>Propiedades, planta y equipo</v>
          </cell>
        </row>
        <row r="2151">
          <cell r="A2151">
            <v>529995</v>
          </cell>
          <cell r="B2151" t="str">
            <v>Otros activos</v>
          </cell>
        </row>
        <row r="2152">
          <cell r="A2152" t="str">
            <v>*(529999</v>
          </cell>
          <cell r="B2152" t="str">
            <v>Ajustes por inflación)*</v>
          </cell>
        </row>
        <row r="2153">
          <cell r="A2153">
            <v>53</v>
          </cell>
          <cell r="B2153" t="str">
            <v>No operacionales</v>
          </cell>
        </row>
        <row r="2154">
          <cell r="A2154">
            <v>5305</v>
          </cell>
          <cell r="B2154" t="str">
            <v>Financieros</v>
          </cell>
          <cell r="D2154">
            <v>0</v>
          </cell>
        </row>
        <row r="2155">
          <cell r="A2155">
            <v>530505</v>
          </cell>
          <cell r="B2155" t="str">
            <v>Gastos bancarios</v>
          </cell>
          <cell r="C2155">
            <v>431</v>
          </cell>
          <cell r="D2155" t="str">
            <v>Otros gastos y deducciones diferentes de los anteriores</v>
          </cell>
        </row>
        <row r="2156">
          <cell r="A2156">
            <v>530510</v>
          </cell>
          <cell r="B2156" t="str">
            <v>Reajuste monetario-UPAC (hoy UVR)</v>
          </cell>
          <cell r="C2156">
            <v>421</v>
          </cell>
          <cell r="D2156" t="str">
            <v>Intereses a favor de residentes o domiciliados en el país</v>
          </cell>
        </row>
        <row r="2157">
          <cell r="A2157">
            <v>530515</v>
          </cell>
          <cell r="B2157" t="str">
            <v>Comisiones</v>
          </cell>
          <cell r="C2157">
            <v>431</v>
          </cell>
          <cell r="D2157" t="str">
            <v>Otros gastos y deducciones diferentes de los anteriores</v>
          </cell>
        </row>
        <row r="2158">
          <cell r="A2158">
            <v>530520</v>
          </cell>
          <cell r="B2158" t="str">
            <v>Intereses</v>
          </cell>
          <cell r="C2158">
            <v>421</v>
          </cell>
          <cell r="D2158" t="str">
            <v>Intereses a favor de residentes o domiciliados en el país</v>
          </cell>
        </row>
        <row r="2159">
          <cell r="A2159">
            <v>530525</v>
          </cell>
          <cell r="B2159" t="str">
            <v>Diferencia en cambio</v>
          </cell>
          <cell r="C2159">
            <v>423</v>
          </cell>
          <cell r="D2159" t="str">
            <v>Diferencia en cambio</v>
          </cell>
        </row>
        <row r="2160">
          <cell r="A2160">
            <v>530530</v>
          </cell>
          <cell r="B2160" t="str">
            <v>Gastos en negociación certificados de cambio</v>
          </cell>
          <cell r="C2160">
            <v>424</v>
          </cell>
          <cell r="D2160" t="str">
            <v>Gastos por inversiones en títulos</v>
          </cell>
        </row>
        <row r="2161">
          <cell r="A2161">
            <v>530535</v>
          </cell>
          <cell r="B2161" t="str">
            <v>Descuentos comerciales condicionados</v>
          </cell>
          <cell r="C2161">
            <v>431</v>
          </cell>
          <cell r="D2161" t="str">
            <v>Otros gastos y deducciones diferentes de los anteriores</v>
          </cell>
        </row>
        <row r="2162">
          <cell r="A2162">
            <v>530540</v>
          </cell>
          <cell r="B2162" t="str">
            <v>Gastos manejo y emisión de bonos</v>
          </cell>
          <cell r="C2162">
            <v>431</v>
          </cell>
          <cell r="D2162" t="str">
            <v>Otros gastos y deducciones diferentes de los anteriores</v>
          </cell>
        </row>
        <row r="2163">
          <cell r="A2163">
            <v>530545</v>
          </cell>
          <cell r="B2163" t="str">
            <v>Prima amortizada</v>
          </cell>
          <cell r="C2163">
            <v>431</v>
          </cell>
          <cell r="D2163" t="str">
            <v>Otros gastos y deducciones diferentes de los anteriores</v>
          </cell>
        </row>
        <row r="2164">
          <cell r="A2164">
            <v>530595</v>
          </cell>
          <cell r="B2164" t="str">
            <v>Otros</v>
          </cell>
          <cell r="C2164">
            <v>431</v>
          </cell>
          <cell r="D2164" t="str">
            <v>Otros gastos y deducciones diferentes de los anteriores</v>
          </cell>
        </row>
        <row r="2165">
          <cell r="A2165" t="str">
            <v>*(530599</v>
          </cell>
          <cell r="B2165" t="str">
            <v>Ajustes por inflación)*</v>
          </cell>
        </row>
        <row r="2166">
          <cell r="A2166">
            <v>5310</v>
          </cell>
          <cell r="B2166" t="str">
            <v>Pérdida en venta y retiro de bienes</v>
          </cell>
          <cell r="C2166">
            <v>431</v>
          </cell>
          <cell r="D2166" t="str">
            <v>Otros gastos y deducciones diferentes de los anteriores</v>
          </cell>
        </row>
        <row r="2167">
          <cell r="A2167">
            <v>531005</v>
          </cell>
          <cell r="B2167" t="str">
            <v>Venta de inversiones</v>
          </cell>
        </row>
        <row r="2168">
          <cell r="A2168">
            <v>531010</v>
          </cell>
          <cell r="B2168" t="str">
            <v>Venta de cartera</v>
          </cell>
        </row>
        <row r="2169">
          <cell r="A2169">
            <v>531015</v>
          </cell>
          <cell r="B2169" t="str">
            <v>Venta de propiedades, planta y equipo</v>
          </cell>
        </row>
        <row r="2170">
          <cell r="A2170">
            <v>531020</v>
          </cell>
          <cell r="B2170" t="str">
            <v>Venta de intangibles</v>
          </cell>
        </row>
        <row r="2171">
          <cell r="A2171">
            <v>531025</v>
          </cell>
          <cell r="B2171" t="str">
            <v>Venta de otros activos</v>
          </cell>
        </row>
        <row r="2172">
          <cell r="A2172">
            <v>531030</v>
          </cell>
          <cell r="B2172" t="str">
            <v>Retiro de propiedades, planta y equipo</v>
          </cell>
        </row>
        <row r="2173">
          <cell r="A2173">
            <v>531035</v>
          </cell>
          <cell r="B2173" t="str">
            <v>Retiro de otros activos</v>
          </cell>
        </row>
        <row r="2174">
          <cell r="A2174">
            <v>531040</v>
          </cell>
          <cell r="B2174" t="str">
            <v>Pérdidas por siniestros</v>
          </cell>
        </row>
        <row r="2175">
          <cell r="A2175">
            <v>531095</v>
          </cell>
          <cell r="B2175" t="str">
            <v>Otros</v>
          </cell>
        </row>
        <row r="2176">
          <cell r="A2176" t="str">
            <v>*(531099</v>
          </cell>
          <cell r="B2176" t="str">
            <v>Ajustes por inflación)*</v>
          </cell>
        </row>
        <row r="2177">
          <cell r="A2177">
            <v>5313</v>
          </cell>
          <cell r="B2177" t="str">
            <v>Pérdidas método de participación</v>
          </cell>
          <cell r="C2177">
            <v>431</v>
          </cell>
          <cell r="D2177" t="str">
            <v>Otros gastos y deducciones diferentes de los anteriores</v>
          </cell>
        </row>
        <row r="2178">
          <cell r="A2178">
            <v>531305</v>
          </cell>
          <cell r="B2178" t="str">
            <v>De sociedades anónimas y/o asimiladas</v>
          </cell>
        </row>
        <row r="2179">
          <cell r="A2179">
            <v>531310</v>
          </cell>
          <cell r="B2179" t="str">
            <v>De sociedades limitadas y/o asimiladas</v>
          </cell>
        </row>
        <row r="2180">
          <cell r="A2180">
            <v>5315</v>
          </cell>
          <cell r="B2180" t="str">
            <v>Gastos extraordinarios</v>
          </cell>
          <cell r="C2180">
            <v>430</v>
          </cell>
          <cell r="D2180" t="str">
            <v>Deducciones especiales y/o sin relación de causalidad</v>
          </cell>
        </row>
        <row r="2181">
          <cell r="A2181">
            <v>531505</v>
          </cell>
          <cell r="B2181" t="str">
            <v>Costas y procesos judiciales</v>
          </cell>
        </row>
        <row r="2182">
          <cell r="A2182">
            <v>531510</v>
          </cell>
          <cell r="B2182" t="str">
            <v>Actividades culturales y cívicas</v>
          </cell>
        </row>
        <row r="2183">
          <cell r="A2183">
            <v>531515</v>
          </cell>
          <cell r="B2183" t="str">
            <v>Costos y gastos de ejercicios anteriores</v>
          </cell>
        </row>
        <row r="2184">
          <cell r="A2184">
            <v>531520</v>
          </cell>
          <cell r="B2184" t="str">
            <v>Impuestos asumidos</v>
          </cell>
        </row>
        <row r="2185">
          <cell r="A2185">
            <v>531595</v>
          </cell>
          <cell r="B2185" t="str">
            <v>Otros</v>
          </cell>
        </row>
        <row r="2186">
          <cell r="A2186" t="str">
            <v>*(531599</v>
          </cell>
          <cell r="B2186" t="str">
            <v>Ajustes por inflación)*</v>
          </cell>
        </row>
        <row r="2187">
          <cell r="A2187">
            <v>5395</v>
          </cell>
          <cell r="B2187" t="str">
            <v>Gastos diversos</v>
          </cell>
          <cell r="C2187">
            <v>431</v>
          </cell>
          <cell r="D2187" t="str">
            <v>Otros gastos y deducciones diferentes de los anteriores</v>
          </cell>
        </row>
        <row r="2188">
          <cell r="A2188">
            <v>539505</v>
          </cell>
          <cell r="B2188" t="str">
            <v>Demandas laborales</v>
          </cell>
        </row>
        <row r="2189">
          <cell r="A2189">
            <v>539510</v>
          </cell>
          <cell r="B2189" t="str">
            <v>Demandas por incumplimiento de contratos</v>
          </cell>
        </row>
        <row r="2190">
          <cell r="A2190">
            <v>539515</v>
          </cell>
          <cell r="B2190" t="str">
            <v>Indemnizaciones</v>
          </cell>
        </row>
        <row r="2191">
          <cell r="A2191">
            <v>539520</v>
          </cell>
          <cell r="B2191" t="str">
            <v>Multas, sanciones y litigios</v>
          </cell>
        </row>
        <row r="2192">
          <cell r="A2192">
            <v>539525</v>
          </cell>
          <cell r="B2192" t="str">
            <v>Donaciones</v>
          </cell>
        </row>
        <row r="2193">
          <cell r="A2193">
            <v>539530</v>
          </cell>
          <cell r="B2193" t="str">
            <v>Constitución de garantías</v>
          </cell>
        </row>
        <row r="2194">
          <cell r="A2194">
            <v>539535</v>
          </cell>
          <cell r="B2194" t="str">
            <v>Amortización de bienes entregados en comodato</v>
          </cell>
        </row>
        <row r="2195">
          <cell r="A2195">
            <v>539595</v>
          </cell>
          <cell r="B2195" t="str">
            <v>Otros</v>
          </cell>
        </row>
        <row r="2196">
          <cell r="A2196" t="str">
            <v>*(539599</v>
          </cell>
          <cell r="B2196" t="str">
            <v>Ajustes por inflación)*</v>
          </cell>
        </row>
        <row r="2197">
          <cell r="A2197">
            <v>54</v>
          </cell>
          <cell r="B2197" t="str">
            <v>Impuesto de renta y complementarios</v>
          </cell>
        </row>
        <row r="2198">
          <cell r="A2198">
            <v>5405</v>
          </cell>
          <cell r="B2198" t="str">
            <v>Impuesto de renta y complementarios</v>
          </cell>
        </row>
        <row r="2199">
          <cell r="A2199">
            <v>540505</v>
          </cell>
          <cell r="B2199" t="str">
            <v>Impuesto de renta y complementarios</v>
          </cell>
        </row>
        <row r="2200">
          <cell r="A2200">
            <v>59</v>
          </cell>
          <cell r="B2200" t="str">
            <v>Ganancias y pérdidas</v>
          </cell>
        </row>
        <row r="2201">
          <cell r="A2201">
            <v>5905</v>
          </cell>
          <cell r="B2201" t="str">
            <v>Ganancias y pérdidas</v>
          </cell>
        </row>
        <row r="2202">
          <cell r="A2202">
            <v>590505</v>
          </cell>
          <cell r="B2202" t="str">
            <v>Ganancias y pérdidas</v>
          </cell>
        </row>
        <row r="2203">
          <cell r="A2203">
            <v>6</v>
          </cell>
          <cell r="B2203" t="str">
            <v>Costos de ventas*</v>
          </cell>
        </row>
        <row r="2204">
          <cell r="A2204" t="str">
            <v>*Véase nota de advertencia en § 0608.</v>
          </cell>
        </row>
        <row r="2205">
          <cell r="A2205">
            <v>61</v>
          </cell>
          <cell r="B2205" t="str">
            <v>Costo de ventas y de prestación de servicios</v>
          </cell>
        </row>
        <row r="2206">
          <cell r="A2206">
            <v>6105</v>
          </cell>
          <cell r="B2206" t="str">
            <v>Agricultura, ganadería, caza y silvicultura</v>
          </cell>
          <cell r="C2206">
            <v>343</v>
          </cell>
          <cell r="D2206" t="str">
            <v>Costos en la actividad agrícola</v>
          </cell>
        </row>
        <row r="2207">
          <cell r="A2207">
            <v>610505</v>
          </cell>
          <cell r="B2207" t="str">
            <v>Cultivo de cereales</v>
          </cell>
        </row>
        <row r="2208">
          <cell r="A2208">
            <v>610510</v>
          </cell>
          <cell r="B2208" t="str">
            <v>Cultivos de hortalizas, legumbres y plantas ornamentales</v>
          </cell>
        </row>
        <row r="2209">
          <cell r="A2209">
            <v>610515</v>
          </cell>
          <cell r="B2209" t="str">
            <v>Cultivos de frutas, nueces y plantas aromáticas</v>
          </cell>
        </row>
        <row r="2210">
          <cell r="A2210">
            <v>610520</v>
          </cell>
          <cell r="B2210" t="str">
            <v>Cultivo de café</v>
          </cell>
        </row>
        <row r="2211">
          <cell r="A2211">
            <v>610525</v>
          </cell>
          <cell r="B2211" t="str">
            <v>Cultivo de flores</v>
          </cell>
        </row>
        <row r="2212">
          <cell r="A2212">
            <v>610530</v>
          </cell>
          <cell r="B2212" t="str">
            <v>Cultivo de caña de azúcar</v>
          </cell>
        </row>
        <row r="2213">
          <cell r="A2213">
            <v>610535</v>
          </cell>
          <cell r="B2213" t="str">
            <v>Cultivo de algodón y plantas para material textil</v>
          </cell>
        </row>
        <row r="2214">
          <cell r="A2214">
            <v>610540</v>
          </cell>
          <cell r="B2214" t="str">
            <v>Cultivo de banano</v>
          </cell>
        </row>
        <row r="2215">
          <cell r="A2215">
            <v>610545</v>
          </cell>
          <cell r="B2215" t="str">
            <v>Otros cultivos agrícolas</v>
          </cell>
        </row>
        <row r="2216">
          <cell r="A2216">
            <v>610550</v>
          </cell>
          <cell r="B2216" t="str">
            <v>Cría de ovejas, cabras, asnos, mulas y burdéganos</v>
          </cell>
        </row>
        <row r="2217">
          <cell r="A2217">
            <v>610555</v>
          </cell>
          <cell r="B2217" t="str">
            <v>Cría de ganado caballar y vacuno</v>
          </cell>
        </row>
        <row r="2218">
          <cell r="A2218">
            <v>610560</v>
          </cell>
          <cell r="B2218" t="str">
            <v>Producción avícola</v>
          </cell>
        </row>
        <row r="2219">
          <cell r="A2219">
            <v>610565</v>
          </cell>
          <cell r="B2219" t="str">
            <v>Cría de otros animales</v>
          </cell>
        </row>
        <row r="2220">
          <cell r="A2220">
            <v>610570</v>
          </cell>
          <cell r="B2220" t="str">
            <v>Servicios agrícolas y ganaderos</v>
          </cell>
        </row>
        <row r="2221">
          <cell r="A2221">
            <v>610575</v>
          </cell>
          <cell r="B2221" t="str">
            <v>Actividad de caza</v>
          </cell>
        </row>
        <row r="2222">
          <cell r="A2222">
            <v>610580</v>
          </cell>
          <cell r="B2222" t="str">
            <v>Actividad de silvicultura</v>
          </cell>
        </row>
        <row r="2223">
          <cell r="A2223">
            <v>610595</v>
          </cell>
          <cell r="B2223" t="str">
            <v>Actividades conexas</v>
          </cell>
        </row>
        <row r="2224">
          <cell r="A2224" t="str">
            <v>*(610599</v>
          </cell>
          <cell r="B2224" t="str">
            <v>Ajustes por inflación)*</v>
          </cell>
        </row>
        <row r="2225">
          <cell r="A2225">
            <v>6110</v>
          </cell>
          <cell r="B2225" t="str">
            <v>Pesca</v>
          </cell>
          <cell r="C2225">
            <v>344</v>
          </cell>
          <cell r="D2225" t="str">
            <v>Costo en la actividad ganadera en comercio de ganado y en pesca</v>
          </cell>
        </row>
        <row r="2226">
          <cell r="A2226">
            <v>611005</v>
          </cell>
          <cell r="B2226" t="str">
            <v>Actividad de pesca</v>
          </cell>
        </row>
        <row r="2227">
          <cell r="A2227">
            <v>611010</v>
          </cell>
          <cell r="B2227" t="str">
            <v>Explotación de criaderos de peces</v>
          </cell>
        </row>
        <row r="2228">
          <cell r="A2228">
            <v>611095</v>
          </cell>
          <cell r="B2228" t="str">
            <v>Actividades conexas</v>
          </cell>
        </row>
        <row r="2229">
          <cell r="A2229" t="str">
            <v>*(611099</v>
          </cell>
          <cell r="B2229" t="str">
            <v>Ajustes por inflación)*</v>
          </cell>
        </row>
        <row r="2230">
          <cell r="A2230">
            <v>6115</v>
          </cell>
          <cell r="B2230" t="str">
            <v>Explotación de minas y canteras</v>
          </cell>
          <cell r="C2230">
            <v>345</v>
          </cell>
          <cell r="D2230" t="str">
            <v>Costos en exploración y explotación de carbón</v>
          </cell>
        </row>
        <row r="2231">
          <cell r="A2231">
            <v>611505</v>
          </cell>
          <cell r="B2231" t="str">
            <v>Carbón</v>
          </cell>
        </row>
        <row r="2232">
          <cell r="A2232">
            <v>611510</v>
          </cell>
          <cell r="B2232" t="str">
            <v>Petróleo crudo</v>
          </cell>
        </row>
        <row r="2233">
          <cell r="A2233">
            <v>611512</v>
          </cell>
          <cell r="B2233" t="str">
            <v>Gas natural</v>
          </cell>
        </row>
        <row r="2234">
          <cell r="A2234">
            <v>611514</v>
          </cell>
          <cell r="B2234" t="str">
            <v>Servicios relacionados con extracción de petróleo y gas</v>
          </cell>
        </row>
        <row r="2235">
          <cell r="A2235">
            <v>611515</v>
          </cell>
          <cell r="B2235" t="str">
            <v>Minerales de hierro</v>
          </cell>
        </row>
        <row r="2236">
          <cell r="A2236">
            <v>611520</v>
          </cell>
          <cell r="B2236" t="str">
            <v>Minerales metalíferos no ferrosos</v>
          </cell>
        </row>
        <row r="2237">
          <cell r="A2237">
            <v>611525</v>
          </cell>
          <cell r="B2237" t="str">
            <v>Piedra, arena y arcilla</v>
          </cell>
        </row>
        <row r="2238">
          <cell r="A2238">
            <v>611527</v>
          </cell>
          <cell r="B2238" t="str">
            <v>Piedras preciosas</v>
          </cell>
        </row>
        <row r="2239">
          <cell r="A2239">
            <v>611528</v>
          </cell>
          <cell r="B2239" t="str">
            <v>Oro</v>
          </cell>
        </row>
        <row r="2240">
          <cell r="A2240">
            <v>611530</v>
          </cell>
          <cell r="B2240" t="str">
            <v>Otras minas y canteras</v>
          </cell>
        </row>
        <row r="2241">
          <cell r="A2241">
            <v>611532</v>
          </cell>
          <cell r="B2241" t="str">
            <v>Prestación de servicios sector minero</v>
          </cell>
        </row>
        <row r="2242">
          <cell r="A2242">
            <v>611595</v>
          </cell>
          <cell r="B2242" t="str">
            <v>Actividades conexas</v>
          </cell>
        </row>
        <row r="2243">
          <cell r="A2243" t="str">
            <v>*(611599</v>
          </cell>
          <cell r="B2243" t="str">
            <v>Ajustes por inflación)*</v>
          </cell>
        </row>
        <row r="2244">
          <cell r="A2244">
            <v>6120</v>
          </cell>
          <cell r="B2244" t="str">
            <v>Industrias manufactureras</v>
          </cell>
          <cell r="C2244">
            <v>342</v>
          </cell>
          <cell r="D2244" t="str">
            <v>Costo de ventas (Inventario permanente) y de prestación de servicios</v>
          </cell>
        </row>
        <row r="2245">
          <cell r="A2245">
            <v>612001</v>
          </cell>
          <cell r="B2245" t="str">
            <v>Producción y procesamiento de carnes y productos cárnicos</v>
          </cell>
        </row>
        <row r="2246">
          <cell r="A2246">
            <v>612002</v>
          </cell>
          <cell r="B2246" t="str">
            <v>Productos de pescado</v>
          </cell>
        </row>
        <row r="2247">
          <cell r="A2247">
            <v>612003</v>
          </cell>
          <cell r="B2247" t="str">
            <v>Productos de frutas, legumbres y hortalizas</v>
          </cell>
        </row>
        <row r="2248">
          <cell r="A2248">
            <v>612004</v>
          </cell>
          <cell r="B2248" t="str">
            <v>Elaboración de aceites y grasas</v>
          </cell>
        </row>
        <row r="2249">
          <cell r="A2249">
            <v>612005</v>
          </cell>
          <cell r="B2249" t="str">
            <v>Elaboración  de productos lácteos</v>
          </cell>
        </row>
        <row r="2250">
          <cell r="A2250">
            <v>612006</v>
          </cell>
          <cell r="B2250" t="str">
            <v>Elaboración de productos de molinería</v>
          </cell>
        </row>
        <row r="2251">
          <cell r="A2251">
            <v>612007</v>
          </cell>
          <cell r="B2251" t="str">
            <v>Elaboración de almidones y derivados</v>
          </cell>
        </row>
        <row r="2252">
          <cell r="A2252">
            <v>612008</v>
          </cell>
          <cell r="B2252" t="str">
            <v>Elaboración de alimentos para animales</v>
          </cell>
        </row>
        <row r="2253">
          <cell r="A2253">
            <v>612009</v>
          </cell>
          <cell r="B2253" t="str">
            <v>Elaboración de productos para panadería</v>
          </cell>
        </row>
        <row r="2254">
          <cell r="A2254">
            <v>612010</v>
          </cell>
          <cell r="B2254" t="str">
            <v>Elaboración de azúcar y melazas</v>
          </cell>
        </row>
        <row r="2255">
          <cell r="A2255">
            <v>612011</v>
          </cell>
          <cell r="B2255" t="str">
            <v>Elaboración de cacao, chocolate y confitería</v>
          </cell>
        </row>
        <row r="2256">
          <cell r="A2256">
            <v>612012</v>
          </cell>
          <cell r="B2256" t="str">
            <v>Elaboración  de pastas y productos farináceos</v>
          </cell>
        </row>
        <row r="2257">
          <cell r="A2257">
            <v>612013</v>
          </cell>
          <cell r="B2257" t="str">
            <v>Elaboración de productos de café</v>
          </cell>
        </row>
        <row r="2258">
          <cell r="A2258">
            <v>612014</v>
          </cell>
          <cell r="B2258" t="str">
            <v>Elaboración de otros productos alimenticios</v>
          </cell>
        </row>
        <row r="2259">
          <cell r="A2259">
            <v>612015</v>
          </cell>
          <cell r="B2259" t="str">
            <v>Elaboración de bebidas alcohólicas y alcohol etílico</v>
          </cell>
        </row>
        <row r="2260">
          <cell r="A2260">
            <v>612016</v>
          </cell>
          <cell r="B2260" t="str">
            <v>Elaboración de vinos</v>
          </cell>
        </row>
        <row r="2261">
          <cell r="A2261">
            <v>612017</v>
          </cell>
          <cell r="B2261" t="str">
            <v>Elaboración de bebidas malteadas y de malta</v>
          </cell>
        </row>
        <row r="2262">
          <cell r="A2262">
            <v>612018</v>
          </cell>
          <cell r="B2262" t="str">
            <v>Elaboración de bebidas no alcohólicas</v>
          </cell>
        </row>
        <row r="2263">
          <cell r="A2263">
            <v>612019</v>
          </cell>
          <cell r="B2263" t="str">
            <v>Elaboración de productos de tabaco</v>
          </cell>
        </row>
        <row r="2264">
          <cell r="A2264">
            <v>612020</v>
          </cell>
          <cell r="B2264" t="str">
            <v>Preparación e hilatura de fibras textiles y tejeduría</v>
          </cell>
        </row>
        <row r="2265">
          <cell r="A2265">
            <v>612021</v>
          </cell>
          <cell r="B2265" t="str">
            <v>Acabado de productos textiles</v>
          </cell>
        </row>
        <row r="2266">
          <cell r="A2266">
            <v>612022</v>
          </cell>
          <cell r="B2266" t="str">
            <v>Elaboración de artículos de materiales textiles</v>
          </cell>
        </row>
        <row r="2267">
          <cell r="A2267">
            <v>612023</v>
          </cell>
          <cell r="B2267" t="str">
            <v>Elaboración de tapices y alfombras</v>
          </cell>
        </row>
        <row r="2268">
          <cell r="A2268">
            <v>612024</v>
          </cell>
          <cell r="B2268" t="str">
            <v>Elaboración de cuerdas, cordeles, bramantes y redes</v>
          </cell>
        </row>
        <row r="2269">
          <cell r="A2269">
            <v>612025</v>
          </cell>
          <cell r="B2269" t="str">
            <v>Elaboración de otros productos textiles</v>
          </cell>
        </row>
        <row r="2270">
          <cell r="A2270">
            <v>612026</v>
          </cell>
          <cell r="B2270" t="str">
            <v>Elaboración de tejidos</v>
          </cell>
        </row>
        <row r="2271">
          <cell r="A2271">
            <v>612027</v>
          </cell>
          <cell r="B2271" t="str">
            <v>Elaboración de prendas de vestir</v>
          </cell>
        </row>
        <row r="2272">
          <cell r="A2272">
            <v>612028</v>
          </cell>
          <cell r="B2272" t="str">
            <v>Preparación, adobo y teñido de pieles</v>
          </cell>
        </row>
        <row r="2273">
          <cell r="A2273">
            <v>612029</v>
          </cell>
          <cell r="B2273" t="str">
            <v>Curtido, adobo o preparación de cuero</v>
          </cell>
        </row>
        <row r="2274">
          <cell r="A2274">
            <v>612030</v>
          </cell>
          <cell r="B2274" t="str">
            <v>Elaboración de maletas, bolsos y similares</v>
          </cell>
        </row>
        <row r="2275">
          <cell r="A2275">
            <v>612031</v>
          </cell>
          <cell r="B2275" t="str">
            <v>Elaboración de calzado</v>
          </cell>
        </row>
        <row r="2276">
          <cell r="A2276">
            <v>612032</v>
          </cell>
          <cell r="B2276" t="str">
            <v>Producción de madera, artículos de madera y corcho</v>
          </cell>
        </row>
        <row r="2277">
          <cell r="A2277">
            <v>612033</v>
          </cell>
          <cell r="B2277" t="str">
            <v>Elaboración de pasta y productos de madera, papel y cartón</v>
          </cell>
        </row>
        <row r="2278">
          <cell r="A2278">
            <v>612034</v>
          </cell>
          <cell r="B2278" t="str">
            <v>Ediciones y publicaciones</v>
          </cell>
        </row>
        <row r="2279">
          <cell r="A2279">
            <v>612035</v>
          </cell>
          <cell r="B2279" t="str">
            <v>Impresión</v>
          </cell>
        </row>
        <row r="2280">
          <cell r="A2280">
            <v>612036</v>
          </cell>
          <cell r="B2280" t="str">
            <v>Servicios relacionados con la edición y la impresión</v>
          </cell>
        </row>
        <row r="2281">
          <cell r="A2281">
            <v>612037</v>
          </cell>
          <cell r="B2281" t="str">
            <v>Reproducción de grabaciones</v>
          </cell>
        </row>
        <row r="2282">
          <cell r="A2282">
            <v>612038</v>
          </cell>
          <cell r="B2282" t="str">
            <v>Elaboración de productos de horno de coque</v>
          </cell>
        </row>
        <row r="2283">
          <cell r="A2283">
            <v>612039</v>
          </cell>
          <cell r="B2283" t="str">
            <v>Elaboración de productos de la refinación de petróleo</v>
          </cell>
        </row>
        <row r="2284">
          <cell r="A2284">
            <v>612040</v>
          </cell>
          <cell r="B2284" t="str">
            <v>Elaboración de sustancias químicas básicas</v>
          </cell>
        </row>
        <row r="2285">
          <cell r="A2285">
            <v>612041</v>
          </cell>
          <cell r="B2285" t="str">
            <v>Elaboración de abonos y compuestos de nitrógeno</v>
          </cell>
        </row>
        <row r="2286">
          <cell r="A2286">
            <v>612042</v>
          </cell>
          <cell r="B2286" t="str">
            <v>Elaboración de plástico y caucho sintético</v>
          </cell>
        </row>
        <row r="2287">
          <cell r="A2287">
            <v>612043</v>
          </cell>
          <cell r="B2287" t="str">
            <v>Elaboración de productos químicos de uso agropecuario</v>
          </cell>
        </row>
        <row r="2288">
          <cell r="A2288">
            <v>612044</v>
          </cell>
          <cell r="B2288" t="str">
            <v>Elaboración de pinturas, tintas y masillas</v>
          </cell>
        </row>
        <row r="2289">
          <cell r="A2289">
            <v>612045</v>
          </cell>
          <cell r="B2289" t="str">
            <v>Elaboración de productos farmacéuticos y botánicos</v>
          </cell>
        </row>
        <row r="2290">
          <cell r="A2290">
            <v>612046</v>
          </cell>
          <cell r="B2290" t="str">
            <v>Elaboración de jabones, detergentes y preparados de tocador</v>
          </cell>
        </row>
        <row r="2291">
          <cell r="A2291">
            <v>612047</v>
          </cell>
          <cell r="B2291" t="str">
            <v>Elaboración de otros productos químicos</v>
          </cell>
        </row>
        <row r="2292">
          <cell r="A2292">
            <v>612048</v>
          </cell>
          <cell r="B2292" t="str">
            <v>Elaboración de fibras</v>
          </cell>
        </row>
        <row r="2293">
          <cell r="A2293">
            <v>612049</v>
          </cell>
          <cell r="B2293" t="str">
            <v>Elaboración de otros productos de caucho</v>
          </cell>
        </row>
        <row r="2294">
          <cell r="A2294">
            <v>612050</v>
          </cell>
          <cell r="B2294" t="str">
            <v>Elaboración de productos de plástico</v>
          </cell>
        </row>
        <row r="2295">
          <cell r="A2295">
            <v>612051</v>
          </cell>
          <cell r="B2295" t="str">
            <v>Elaboración de vidrio y productos de vidrio</v>
          </cell>
        </row>
        <row r="2296">
          <cell r="A2296">
            <v>612052</v>
          </cell>
          <cell r="B2296" t="str">
            <v>Elaboración de productos de cerámica, loza, piedra, arcilla y porcelana</v>
          </cell>
        </row>
        <row r="2297">
          <cell r="A2297">
            <v>612053</v>
          </cell>
          <cell r="B2297" t="str">
            <v>Elaboración de cemento, cal y yeso</v>
          </cell>
        </row>
        <row r="2298">
          <cell r="A2298">
            <v>612054</v>
          </cell>
          <cell r="B2298" t="str">
            <v>Elaboración de artículos de hormigón, cemento y yeso</v>
          </cell>
        </row>
        <row r="2299">
          <cell r="A2299">
            <v>612055</v>
          </cell>
          <cell r="B2299" t="str">
            <v>Corte, tallado y acabado de la piedra</v>
          </cell>
        </row>
        <row r="2300">
          <cell r="A2300">
            <v>612056</v>
          </cell>
          <cell r="B2300" t="str">
            <v>Elaboración de otros productos minerales no metálicos</v>
          </cell>
        </row>
        <row r="2301">
          <cell r="A2301">
            <v>612057</v>
          </cell>
          <cell r="B2301" t="str">
            <v>Industrias básicas y fundición de hierro y acero</v>
          </cell>
        </row>
        <row r="2302">
          <cell r="A2302">
            <v>612058</v>
          </cell>
          <cell r="B2302" t="str">
            <v>Productos primarios de metales preciosos y de metales no ferrosos</v>
          </cell>
        </row>
        <row r="2303">
          <cell r="A2303">
            <v>612059</v>
          </cell>
          <cell r="B2303" t="str">
            <v>Fundición de metales no ferrosos</v>
          </cell>
        </row>
        <row r="2304">
          <cell r="A2304">
            <v>612060</v>
          </cell>
          <cell r="B2304" t="str">
            <v>Fabricación de productos metálicos para uso estructural</v>
          </cell>
        </row>
        <row r="2305">
          <cell r="A2305">
            <v>612061</v>
          </cell>
          <cell r="B2305" t="str">
            <v>Forja, prensado, estampado, laminado de metal y pulvimetalurgia</v>
          </cell>
        </row>
        <row r="2306">
          <cell r="A2306">
            <v>612062</v>
          </cell>
          <cell r="B2306" t="str">
            <v>Revestimiento de metales y obras de ingeniería mecánica</v>
          </cell>
        </row>
        <row r="2307">
          <cell r="A2307">
            <v>612063</v>
          </cell>
          <cell r="B2307" t="str">
            <v>Fabricación de artículos de ferretería</v>
          </cell>
        </row>
        <row r="2308">
          <cell r="A2308">
            <v>612064</v>
          </cell>
          <cell r="B2308" t="str">
            <v>Elaboración de otros productos de metal</v>
          </cell>
        </row>
        <row r="2309">
          <cell r="A2309">
            <v>612065</v>
          </cell>
          <cell r="B2309" t="str">
            <v>Fabricación de maquinaria y equipo</v>
          </cell>
        </row>
        <row r="2310">
          <cell r="A2310">
            <v>612066</v>
          </cell>
          <cell r="B2310" t="str">
            <v>Fabricación de equipos de elevación y manipulación</v>
          </cell>
        </row>
        <row r="2311">
          <cell r="A2311">
            <v>612067</v>
          </cell>
          <cell r="B2311" t="str">
            <v>Elaboración de aparatos de uso doméstico</v>
          </cell>
        </row>
        <row r="2312">
          <cell r="A2312">
            <v>612068</v>
          </cell>
          <cell r="B2312" t="str">
            <v>Elaboración de equipo de oficina</v>
          </cell>
        </row>
        <row r="2313">
          <cell r="A2313">
            <v>612069</v>
          </cell>
          <cell r="B2313" t="str">
            <v>Elaboración de pilas y baterías primarias</v>
          </cell>
        </row>
        <row r="2314">
          <cell r="A2314">
            <v>612070</v>
          </cell>
          <cell r="B2314" t="str">
            <v>Elaboración de equipo de iluminación</v>
          </cell>
        </row>
        <row r="2315">
          <cell r="A2315">
            <v>612071</v>
          </cell>
          <cell r="B2315" t="str">
            <v>Elaboración de otros tipos de equipo eléctrico</v>
          </cell>
        </row>
        <row r="2316">
          <cell r="A2316">
            <v>612072</v>
          </cell>
          <cell r="B2316" t="str">
            <v>Fabricación de equipos de radio, televisión y comunicaciones</v>
          </cell>
        </row>
        <row r="2317">
          <cell r="A2317">
            <v>612073</v>
          </cell>
          <cell r="B2317" t="str">
            <v>Fabricación de aparatos e instrumentos médicos</v>
          </cell>
        </row>
        <row r="2318">
          <cell r="A2318">
            <v>612074</v>
          </cell>
          <cell r="B2318" t="str">
            <v>Fabricación de instrumentos de medición y control</v>
          </cell>
        </row>
        <row r="2319">
          <cell r="A2319">
            <v>612075</v>
          </cell>
          <cell r="B2319" t="str">
            <v>Fabricación de instrumentos de óptica y equipo fotográfico</v>
          </cell>
        </row>
        <row r="2320">
          <cell r="A2320">
            <v>612076</v>
          </cell>
          <cell r="B2320" t="str">
            <v>Fabricación de relojes</v>
          </cell>
        </row>
        <row r="2321">
          <cell r="A2321">
            <v>612077</v>
          </cell>
          <cell r="B2321" t="str">
            <v>Fabricación de vehículos automotores</v>
          </cell>
        </row>
        <row r="2322">
          <cell r="A2322">
            <v>612078</v>
          </cell>
          <cell r="B2322" t="str">
            <v>Fabricación de carrocerías para automotores</v>
          </cell>
        </row>
        <row r="2323">
          <cell r="A2323">
            <v>612079</v>
          </cell>
          <cell r="B2323" t="str">
            <v>Fabricación de partes, piezas y accesorios para automotores</v>
          </cell>
        </row>
        <row r="2324">
          <cell r="A2324">
            <v>612080</v>
          </cell>
          <cell r="B2324" t="str">
            <v>Fabricación y reparación de buques y otras embarcaciones</v>
          </cell>
        </row>
        <row r="2325">
          <cell r="A2325">
            <v>612081</v>
          </cell>
          <cell r="B2325" t="str">
            <v>Fabricación de locomotoras y material rodante para ferrocarriles</v>
          </cell>
        </row>
        <row r="2326">
          <cell r="A2326">
            <v>612082</v>
          </cell>
          <cell r="B2326" t="str">
            <v>Fabricación de aeronaves</v>
          </cell>
        </row>
        <row r="2327">
          <cell r="A2327">
            <v>612083</v>
          </cell>
          <cell r="B2327" t="str">
            <v>Fabricación de motocicletas</v>
          </cell>
        </row>
        <row r="2328">
          <cell r="A2328">
            <v>612084</v>
          </cell>
          <cell r="B2328" t="str">
            <v>Fabricación de bicicletas y sillas de ruedas</v>
          </cell>
        </row>
        <row r="2329">
          <cell r="A2329">
            <v>612085</v>
          </cell>
          <cell r="B2329" t="str">
            <v>Fabricación de otros tipos de transporte</v>
          </cell>
        </row>
        <row r="2330">
          <cell r="A2330">
            <v>612086</v>
          </cell>
          <cell r="B2330" t="str">
            <v>Fabricación de muebles</v>
          </cell>
        </row>
        <row r="2331">
          <cell r="A2331">
            <v>612087</v>
          </cell>
          <cell r="B2331" t="str">
            <v>Fabricación de joyas y artículos conexos</v>
          </cell>
        </row>
        <row r="2332">
          <cell r="A2332">
            <v>612088</v>
          </cell>
          <cell r="B2332" t="str">
            <v>Fabricación de instrumentos de música</v>
          </cell>
        </row>
        <row r="2333">
          <cell r="A2333">
            <v>612089</v>
          </cell>
          <cell r="B2333" t="str">
            <v>Fabricación de artículos y equipo para deporte</v>
          </cell>
        </row>
        <row r="2334">
          <cell r="A2334">
            <v>612090</v>
          </cell>
          <cell r="B2334" t="str">
            <v>Fabricación de juegos y juguetes</v>
          </cell>
        </row>
        <row r="2335">
          <cell r="A2335">
            <v>612091</v>
          </cell>
          <cell r="B2335" t="str">
            <v>Reciclamiento de desperdicios</v>
          </cell>
        </row>
        <row r="2336">
          <cell r="A2336">
            <v>612095</v>
          </cell>
          <cell r="B2336" t="str">
            <v>Productos de otras industrias manufactureras</v>
          </cell>
        </row>
        <row r="2337">
          <cell r="A2337" t="str">
            <v>*(612099</v>
          </cell>
          <cell r="B2337" t="str">
            <v>Ajustes por inflación)*</v>
          </cell>
        </row>
        <row r="2338">
          <cell r="A2338">
            <v>6125</v>
          </cell>
          <cell r="B2338" t="str">
            <v>Suministro de electricidad, gas y agua</v>
          </cell>
          <cell r="C2338">
            <v>342</v>
          </cell>
          <cell r="D2338" t="str">
            <v>Costo de ventas (Inventario permanente) y de prestación de servicios</v>
          </cell>
        </row>
        <row r="2339">
          <cell r="A2339">
            <v>612505</v>
          </cell>
          <cell r="B2339" t="str">
            <v>Generación, captación y distribución de energía eléctrica</v>
          </cell>
        </row>
        <row r="2340">
          <cell r="A2340">
            <v>612510</v>
          </cell>
          <cell r="B2340" t="str">
            <v>Fabricación de gas y distribución de combustibles gaseosos</v>
          </cell>
        </row>
        <row r="2341">
          <cell r="A2341">
            <v>612515</v>
          </cell>
          <cell r="B2341" t="str">
            <v>Captación, depuración y distribución de agua</v>
          </cell>
        </row>
        <row r="2342">
          <cell r="A2342">
            <v>612595</v>
          </cell>
          <cell r="B2342" t="str">
            <v>Actividades conexas</v>
          </cell>
        </row>
        <row r="2343">
          <cell r="A2343" t="str">
            <v>*(612599</v>
          </cell>
          <cell r="B2343" t="str">
            <v>Ajustes por inflación)*</v>
          </cell>
        </row>
        <row r="2344">
          <cell r="A2344">
            <v>6130</v>
          </cell>
          <cell r="B2344" t="str">
            <v>Construcción</v>
          </cell>
          <cell r="C2344">
            <v>342</v>
          </cell>
          <cell r="D2344" t="str">
            <v>Costo de ventas (Inventario permanente) y de prestación de servicios</v>
          </cell>
        </row>
        <row r="2345">
          <cell r="A2345">
            <v>613005</v>
          </cell>
          <cell r="B2345" t="str">
            <v>Preparación de terrenos</v>
          </cell>
        </row>
        <row r="2346">
          <cell r="A2346">
            <v>613010</v>
          </cell>
          <cell r="B2346" t="str">
            <v>Construcción de edificios y obras de ingeniería civil</v>
          </cell>
        </row>
        <row r="2347">
          <cell r="A2347">
            <v>613015</v>
          </cell>
          <cell r="B2347" t="str">
            <v>Acondicionamiento de edificios</v>
          </cell>
        </row>
        <row r="2348">
          <cell r="A2348">
            <v>613020</v>
          </cell>
          <cell r="B2348" t="str">
            <v>Terminación de edificaciones</v>
          </cell>
        </row>
        <row r="2349">
          <cell r="A2349">
            <v>613025</v>
          </cell>
          <cell r="B2349" t="str">
            <v>Alquiler de equipo con operario</v>
          </cell>
        </row>
        <row r="2350">
          <cell r="A2350">
            <v>613095</v>
          </cell>
          <cell r="B2350" t="str">
            <v>Actividades conexas</v>
          </cell>
        </row>
        <row r="2351">
          <cell r="A2351" t="str">
            <v>*(613099</v>
          </cell>
          <cell r="B2351" t="str">
            <v>Ajustes por inflación)*</v>
          </cell>
        </row>
        <row r="2352">
          <cell r="A2352">
            <v>6135</v>
          </cell>
          <cell r="B2352" t="str">
            <v>Comercio al por mayor y al por menor</v>
          </cell>
          <cell r="C2352">
            <v>342</v>
          </cell>
          <cell r="D2352" t="str">
            <v>Costo de ventas (Inventario permanente) y de prestación de servicios</v>
          </cell>
        </row>
        <row r="2353">
          <cell r="A2353">
            <v>613502</v>
          </cell>
          <cell r="B2353" t="str">
            <v>Venta de vehículos automotores</v>
          </cell>
        </row>
        <row r="2354">
          <cell r="A2354">
            <v>613504</v>
          </cell>
          <cell r="B2354" t="str">
            <v>Mantenimiento, reparación y lavado de vehículos automotores</v>
          </cell>
        </row>
        <row r="2355">
          <cell r="A2355">
            <v>613506</v>
          </cell>
          <cell r="B2355" t="str">
            <v>Venta de partes, piezas y accesorios de vehículos automotores</v>
          </cell>
        </row>
        <row r="2356">
          <cell r="A2356">
            <v>613508</v>
          </cell>
          <cell r="B2356" t="str">
            <v>Venta  de combustibles sólidos, líquidos, gaseosos</v>
          </cell>
        </row>
        <row r="2357">
          <cell r="A2357">
            <v>613510</v>
          </cell>
          <cell r="B2357" t="str">
            <v>Venta de lubricantes, aditivos, llantas y lujos para automotores</v>
          </cell>
        </row>
        <row r="2358">
          <cell r="A2358">
            <v>613512</v>
          </cell>
          <cell r="B2358" t="str">
            <v>Venta a cambio de retribución o por contrata</v>
          </cell>
        </row>
        <row r="2359">
          <cell r="A2359">
            <v>613514</v>
          </cell>
          <cell r="B2359" t="str">
            <v>Venta de insumos, materias primas agropecuarias y flores</v>
          </cell>
        </row>
        <row r="2360">
          <cell r="A2360">
            <v>613516</v>
          </cell>
          <cell r="B2360" t="str">
            <v>Venta de otros insumos y materias primas no agropecuarias</v>
          </cell>
        </row>
        <row r="2361">
          <cell r="A2361">
            <v>613518</v>
          </cell>
          <cell r="B2361" t="str">
            <v>Venta de animales vivos y cueros</v>
          </cell>
        </row>
        <row r="2362">
          <cell r="A2362">
            <v>613520</v>
          </cell>
          <cell r="B2362" t="str">
            <v>Venta de productos en almacenes no especializados</v>
          </cell>
        </row>
        <row r="2363">
          <cell r="A2363">
            <v>613522</v>
          </cell>
          <cell r="B2363" t="str">
            <v>Venta de productos agropecuarios</v>
          </cell>
        </row>
        <row r="2364">
          <cell r="A2364">
            <v>613524</v>
          </cell>
          <cell r="B2364" t="str">
            <v>Venta de productos textiles, de vestir, de cuero y calzado</v>
          </cell>
        </row>
        <row r="2365">
          <cell r="A2365">
            <v>613526</v>
          </cell>
          <cell r="B2365" t="str">
            <v>Venta de papel y cartón</v>
          </cell>
        </row>
        <row r="2366">
          <cell r="A2366">
            <v>613528</v>
          </cell>
          <cell r="B2366" t="str">
            <v>Venta de libros, revistas, elementos de papelería, útiles y textos escolares</v>
          </cell>
        </row>
        <row r="2367">
          <cell r="A2367">
            <v>613530</v>
          </cell>
          <cell r="B2367" t="str">
            <v>Venta de juegos, juguetes y artículos deportivos</v>
          </cell>
        </row>
        <row r="2368">
          <cell r="A2368">
            <v>613532</v>
          </cell>
          <cell r="B2368" t="str">
            <v>Venta de instrumentos quirúrgicos y ortopédicos</v>
          </cell>
        </row>
        <row r="2369">
          <cell r="A2369">
            <v>613534</v>
          </cell>
          <cell r="B2369" t="str">
            <v>Venta de artículos en relojerías y joyerías</v>
          </cell>
        </row>
        <row r="2370">
          <cell r="A2370">
            <v>613536</v>
          </cell>
          <cell r="B2370" t="str">
            <v>Venta de electrodomésticos y muebles</v>
          </cell>
        </row>
        <row r="2371">
          <cell r="A2371">
            <v>613538</v>
          </cell>
          <cell r="B2371" t="str">
            <v>Venta de productos de aseo, farmacéuticos,  medicinales y artículos de tocador</v>
          </cell>
        </row>
        <row r="2372">
          <cell r="A2372">
            <v>613540</v>
          </cell>
          <cell r="B2372" t="str">
            <v>Venta de cubiertos, vajillas, cristalería, porcelanas, cerámicas y otros artículos de uso doméstico</v>
          </cell>
        </row>
        <row r="2373">
          <cell r="A2373">
            <v>613542</v>
          </cell>
          <cell r="B2373" t="str">
            <v>Venta de materiales de construcción, fontanería y calefacción</v>
          </cell>
        </row>
        <row r="2374">
          <cell r="A2374">
            <v>613544</v>
          </cell>
          <cell r="B2374" t="str">
            <v>Venta de pinturas y lacas</v>
          </cell>
        </row>
        <row r="2375">
          <cell r="A2375">
            <v>613546</v>
          </cell>
          <cell r="B2375" t="str">
            <v>Venta de productos de vidrios y marquetería</v>
          </cell>
        </row>
        <row r="2376">
          <cell r="A2376">
            <v>613548</v>
          </cell>
          <cell r="B2376" t="str">
            <v>Venta de herramientas y artículos de ferretería</v>
          </cell>
        </row>
        <row r="2377">
          <cell r="A2377">
            <v>613550</v>
          </cell>
          <cell r="B2377" t="str">
            <v>Venta de químicos</v>
          </cell>
        </row>
        <row r="2378">
          <cell r="A2378">
            <v>613552</v>
          </cell>
          <cell r="B2378" t="str">
            <v>Venta de productos intermedios, desperdicios y desechos</v>
          </cell>
        </row>
        <row r="2379">
          <cell r="A2379">
            <v>613554</v>
          </cell>
          <cell r="B2379" t="str">
            <v>Venta de maquinaria, equipo de oficina y programas de computador</v>
          </cell>
        </row>
        <row r="2380">
          <cell r="A2380">
            <v>613556</v>
          </cell>
          <cell r="B2380" t="str">
            <v>Venta de artículos en cacharrerías y misceláneas</v>
          </cell>
        </row>
        <row r="2381">
          <cell r="A2381">
            <v>613558</v>
          </cell>
          <cell r="B2381" t="str">
            <v>Venta de instrumentos musicales</v>
          </cell>
        </row>
        <row r="2382">
          <cell r="A2382">
            <v>613560</v>
          </cell>
          <cell r="B2382" t="str">
            <v>Venta de artículos en casas de empeño y prenderías</v>
          </cell>
        </row>
        <row r="2383">
          <cell r="A2383">
            <v>613562</v>
          </cell>
          <cell r="B2383" t="str">
            <v>Venta de equipo fotográfico</v>
          </cell>
        </row>
        <row r="2384">
          <cell r="A2384">
            <v>613564</v>
          </cell>
          <cell r="B2384" t="str">
            <v>Venta de equipo óptico y de precisión</v>
          </cell>
        </row>
        <row r="2385">
          <cell r="A2385">
            <v>613566</v>
          </cell>
          <cell r="B2385" t="str">
            <v>Venta de empaques</v>
          </cell>
        </row>
        <row r="2386">
          <cell r="A2386">
            <v>613568</v>
          </cell>
          <cell r="B2386" t="str">
            <v>Venta de equipo profesional y científico</v>
          </cell>
        </row>
        <row r="2387">
          <cell r="A2387">
            <v>613570</v>
          </cell>
          <cell r="B2387" t="str">
            <v>Venta de loterías, rifas, chance, apuestas y similares</v>
          </cell>
        </row>
        <row r="2388">
          <cell r="A2388">
            <v>613572</v>
          </cell>
          <cell r="B2388" t="str">
            <v>Reparación de efectos personales y electrodomésticos</v>
          </cell>
        </row>
        <row r="2389">
          <cell r="A2389">
            <v>613595</v>
          </cell>
          <cell r="B2389" t="str">
            <v>Venta de otros productos</v>
          </cell>
        </row>
        <row r="2390">
          <cell r="A2390" t="str">
            <v>*(613599</v>
          </cell>
          <cell r="B2390" t="str">
            <v>Ajustes por inflación)*</v>
          </cell>
        </row>
        <row r="2391">
          <cell r="A2391">
            <v>6140</v>
          </cell>
          <cell r="B2391" t="str">
            <v>Hoteles y restaurantes</v>
          </cell>
          <cell r="C2391">
            <v>342</v>
          </cell>
          <cell r="D2391" t="str">
            <v>Costo de ventas (Inventario permanente) y de prestación de servicios</v>
          </cell>
        </row>
        <row r="2392">
          <cell r="A2392">
            <v>614005</v>
          </cell>
          <cell r="B2392" t="str">
            <v>Hotelería</v>
          </cell>
        </row>
        <row r="2393">
          <cell r="A2393">
            <v>614010</v>
          </cell>
          <cell r="B2393" t="str">
            <v>Campamento y otros tipos de hospedaje</v>
          </cell>
        </row>
        <row r="2394">
          <cell r="A2394">
            <v>614015</v>
          </cell>
          <cell r="B2394" t="str">
            <v>Restaurantes</v>
          </cell>
        </row>
        <row r="2395">
          <cell r="A2395">
            <v>614020</v>
          </cell>
          <cell r="B2395" t="str">
            <v>Bares y cantinas</v>
          </cell>
        </row>
        <row r="2396">
          <cell r="A2396">
            <v>614095</v>
          </cell>
          <cell r="B2396" t="str">
            <v>Actividades conexas</v>
          </cell>
        </row>
        <row r="2397">
          <cell r="A2397" t="str">
            <v>*(614099</v>
          </cell>
          <cell r="B2397" t="str">
            <v>Ajustes por inflación)*</v>
          </cell>
        </row>
        <row r="2398">
          <cell r="A2398">
            <v>6145</v>
          </cell>
          <cell r="B2398" t="str">
            <v>Transporte, almacenamiento y comunicaciones</v>
          </cell>
          <cell r="C2398">
            <v>342</v>
          </cell>
          <cell r="D2398" t="str">
            <v>Costo de ventas (Inventario permanente) y de prestación de servicios</v>
          </cell>
        </row>
        <row r="2399">
          <cell r="A2399">
            <v>614505</v>
          </cell>
          <cell r="B2399" t="str">
            <v>Servicio de transporte por carretera</v>
          </cell>
        </row>
        <row r="2400">
          <cell r="A2400">
            <v>614510</v>
          </cell>
          <cell r="B2400" t="str">
            <v>Servicio de transporte por vía férrea</v>
          </cell>
        </row>
        <row r="2401">
          <cell r="A2401">
            <v>614515</v>
          </cell>
          <cell r="B2401" t="str">
            <v>Servicio de transporte por vía acuática</v>
          </cell>
        </row>
        <row r="2402">
          <cell r="A2402">
            <v>614520</v>
          </cell>
          <cell r="B2402" t="str">
            <v>Servicio de transporte por vía aérea</v>
          </cell>
        </row>
        <row r="2403">
          <cell r="A2403">
            <v>614525</v>
          </cell>
          <cell r="B2403" t="str">
            <v>Servicio de transporte por tuberías</v>
          </cell>
        </row>
        <row r="2404">
          <cell r="A2404">
            <v>614530</v>
          </cell>
          <cell r="B2404" t="str">
            <v>Manipulación de carga</v>
          </cell>
        </row>
        <row r="2405">
          <cell r="A2405">
            <v>614535</v>
          </cell>
          <cell r="B2405" t="str">
            <v>Almacenamiento y depósito</v>
          </cell>
        </row>
        <row r="2406">
          <cell r="A2406">
            <v>614540</v>
          </cell>
          <cell r="B2406" t="str">
            <v>Servicios complementarios para el transporte</v>
          </cell>
        </row>
        <row r="2407">
          <cell r="A2407">
            <v>614545</v>
          </cell>
          <cell r="B2407" t="str">
            <v>Agencias de viaje</v>
          </cell>
        </row>
        <row r="2408">
          <cell r="A2408">
            <v>614550</v>
          </cell>
          <cell r="B2408" t="str">
            <v>Otras agencias de transporte</v>
          </cell>
        </row>
        <row r="2409">
          <cell r="A2409">
            <v>614555</v>
          </cell>
          <cell r="B2409" t="str">
            <v>Servicio postal y de correo</v>
          </cell>
        </row>
        <row r="2410">
          <cell r="A2410">
            <v>614560</v>
          </cell>
          <cell r="B2410" t="str">
            <v>Servicio telefónico</v>
          </cell>
        </row>
        <row r="2411">
          <cell r="A2411">
            <v>614565</v>
          </cell>
          <cell r="B2411" t="str">
            <v>Servicio de telégrafo</v>
          </cell>
        </row>
        <row r="2412">
          <cell r="A2412">
            <v>614570</v>
          </cell>
          <cell r="B2412" t="str">
            <v>Servicio de transmisión de datos</v>
          </cell>
        </row>
        <row r="2413">
          <cell r="A2413">
            <v>614575</v>
          </cell>
          <cell r="B2413" t="str">
            <v>Servicio de radio y televisión por cable</v>
          </cell>
        </row>
        <row r="2414">
          <cell r="A2414">
            <v>614580</v>
          </cell>
          <cell r="B2414" t="str">
            <v>Transmisión de sonido e imágenes por contrato</v>
          </cell>
        </row>
        <row r="2415">
          <cell r="A2415">
            <v>614595</v>
          </cell>
          <cell r="B2415" t="str">
            <v>Actividades conexas</v>
          </cell>
        </row>
        <row r="2416">
          <cell r="A2416" t="str">
            <v>*(614599</v>
          </cell>
          <cell r="B2416" t="str">
            <v>Ajustes por inflación)*</v>
          </cell>
        </row>
        <row r="2417">
          <cell r="A2417">
            <v>6150</v>
          </cell>
          <cell r="B2417" t="str">
            <v>Actividad financiera</v>
          </cell>
          <cell r="C2417">
            <v>351</v>
          </cell>
          <cell r="D2417" t="str">
            <v>Otros costos diferentes a los anteriores</v>
          </cell>
        </row>
        <row r="2418">
          <cell r="A2418">
            <v>615005</v>
          </cell>
          <cell r="B2418" t="str">
            <v>De inversiones</v>
          </cell>
        </row>
        <row r="2419">
          <cell r="A2419">
            <v>615010</v>
          </cell>
          <cell r="B2419" t="str">
            <v>De servicio de bolsa</v>
          </cell>
        </row>
        <row r="2420">
          <cell r="A2420" t="str">
            <v>*(615099</v>
          </cell>
          <cell r="B2420" t="str">
            <v>Ajustes por inflación)*</v>
          </cell>
        </row>
        <row r="2421">
          <cell r="A2421">
            <v>6155</v>
          </cell>
          <cell r="B2421" t="str">
            <v>Actividades inmobiliarias, empresariales y de alquiler</v>
          </cell>
          <cell r="C2421">
            <v>342</v>
          </cell>
          <cell r="D2421" t="str">
            <v>Costo de ventas (Inventario permanente) y de prestación de servicios</v>
          </cell>
        </row>
        <row r="2422">
          <cell r="A2422">
            <v>615505</v>
          </cell>
          <cell r="B2422" t="str">
            <v>Arrendamientos de bienes inmuebles</v>
          </cell>
        </row>
        <row r="2423">
          <cell r="A2423">
            <v>615510</v>
          </cell>
          <cell r="B2423" t="str">
            <v>Inmobiliarias por retribución o contrata</v>
          </cell>
        </row>
        <row r="2424">
          <cell r="A2424">
            <v>615515</v>
          </cell>
          <cell r="B2424" t="str">
            <v>Alquiler equipo de transporte</v>
          </cell>
        </row>
        <row r="2425">
          <cell r="A2425">
            <v>615520</v>
          </cell>
          <cell r="B2425" t="str">
            <v>Alquiler maquinaria y equipo</v>
          </cell>
        </row>
        <row r="2426">
          <cell r="A2426">
            <v>615525</v>
          </cell>
          <cell r="B2426" t="str">
            <v>Alquiler de efectos personales y enseres domésticos</v>
          </cell>
        </row>
        <row r="2427">
          <cell r="A2427">
            <v>615530</v>
          </cell>
          <cell r="B2427" t="str">
            <v>Consultoría en equipo y programas de informática</v>
          </cell>
        </row>
        <row r="2428">
          <cell r="A2428">
            <v>615535</v>
          </cell>
          <cell r="B2428" t="str">
            <v>Procesamiento de datos</v>
          </cell>
        </row>
        <row r="2429">
          <cell r="A2429">
            <v>615540</v>
          </cell>
          <cell r="B2429" t="str">
            <v>Mantenimiento y reparación de maquinaria de oficina</v>
          </cell>
        </row>
        <row r="2430">
          <cell r="A2430">
            <v>615545</v>
          </cell>
          <cell r="B2430" t="str">
            <v>Investigaciones científicas y de desarrollo</v>
          </cell>
        </row>
        <row r="2431">
          <cell r="A2431">
            <v>615550</v>
          </cell>
          <cell r="B2431" t="str">
            <v>Actividades empresariales de consultoría</v>
          </cell>
        </row>
        <row r="2432">
          <cell r="A2432">
            <v>615555</v>
          </cell>
          <cell r="B2432" t="str">
            <v>Publicidad</v>
          </cell>
        </row>
        <row r="2433">
          <cell r="A2433">
            <v>615560</v>
          </cell>
          <cell r="B2433" t="str">
            <v>Dotación de personal</v>
          </cell>
        </row>
        <row r="2434">
          <cell r="A2434">
            <v>615565</v>
          </cell>
          <cell r="B2434" t="str">
            <v>Investigación y seguridad</v>
          </cell>
        </row>
        <row r="2435">
          <cell r="A2435">
            <v>615570</v>
          </cell>
          <cell r="B2435" t="str">
            <v>Limpieza de inmuebles</v>
          </cell>
        </row>
        <row r="2436">
          <cell r="A2436">
            <v>615575</v>
          </cell>
          <cell r="B2436" t="str">
            <v>Fotografía</v>
          </cell>
        </row>
        <row r="2437">
          <cell r="A2437">
            <v>615580</v>
          </cell>
          <cell r="B2437" t="str">
            <v>Envase y empaque</v>
          </cell>
        </row>
        <row r="2438">
          <cell r="A2438">
            <v>615585</v>
          </cell>
          <cell r="B2438" t="str">
            <v>Fotocopiado</v>
          </cell>
        </row>
        <row r="2439">
          <cell r="A2439">
            <v>615590</v>
          </cell>
          <cell r="B2439" t="str">
            <v>Mantenimiento y reparación de maquinaria y  equipo</v>
          </cell>
        </row>
        <row r="2440">
          <cell r="A2440">
            <v>615595</v>
          </cell>
          <cell r="B2440" t="str">
            <v>Actividades conexas</v>
          </cell>
        </row>
        <row r="2441">
          <cell r="A2441" t="str">
            <v>*(615599</v>
          </cell>
          <cell r="B2441" t="str">
            <v>Ajustes por inflación)*</v>
          </cell>
        </row>
        <row r="2442">
          <cell r="A2442">
            <v>6160</v>
          </cell>
          <cell r="B2442" t="str">
            <v>Enseñanza</v>
          </cell>
          <cell r="C2442">
            <v>342</v>
          </cell>
          <cell r="D2442" t="str">
            <v>Costo de ventas (Inventario permanente) y de prestación de servicios</v>
          </cell>
        </row>
        <row r="2443">
          <cell r="A2443">
            <v>616005</v>
          </cell>
          <cell r="B2443" t="str">
            <v>Actividades relacionadas con la educación</v>
          </cell>
        </row>
        <row r="2444">
          <cell r="A2444">
            <v>616095</v>
          </cell>
          <cell r="B2444" t="str">
            <v>Actividades conexas</v>
          </cell>
        </row>
        <row r="2445">
          <cell r="A2445" t="str">
            <v>*(616099</v>
          </cell>
          <cell r="B2445" t="str">
            <v>Ajustes por inflación)*</v>
          </cell>
        </row>
        <row r="2446">
          <cell r="A2446">
            <v>6165</v>
          </cell>
          <cell r="B2446" t="str">
            <v>Servicios sociales y de salud</v>
          </cell>
          <cell r="C2446">
            <v>342</v>
          </cell>
          <cell r="D2446" t="str">
            <v>Costo de ventas (Inventario permanente) y de prestación de servicios</v>
          </cell>
        </row>
        <row r="2447">
          <cell r="A2447">
            <v>616505</v>
          </cell>
          <cell r="B2447" t="str">
            <v>Servicio hospitalario</v>
          </cell>
        </row>
        <row r="2448">
          <cell r="A2448">
            <v>616510</v>
          </cell>
          <cell r="B2448" t="str">
            <v>Servicio médico</v>
          </cell>
        </row>
        <row r="2449">
          <cell r="A2449">
            <v>616515</v>
          </cell>
          <cell r="B2449" t="str">
            <v>Servicio odontológico</v>
          </cell>
        </row>
        <row r="2450">
          <cell r="A2450">
            <v>616520</v>
          </cell>
          <cell r="B2450" t="str">
            <v>Servicio de laboratorio</v>
          </cell>
        </row>
        <row r="2451">
          <cell r="A2451">
            <v>616525</v>
          </cell>
          <cell r="B2451" t="str">
            <v>Actividades veterinarias</v>
          </cell>
        </row>
        <row r="2452">
          <cell r="A2452">
            <v>616530</v>
          </cell>
          <cell r="B2452" t="str">
            <v>Actividades de servicios sociales</v>
          </cell>
        </row>
        <row r="2453">
          <cell r="A2453">
            <v>616595</v>
          </cell>
          <cell r="B2453" t="str">
            <v>Actividades conexas</v>
          </cell>
        </row>
        <row r="2454">
          <cell r="A2454" t="str">
            <v>*(616599</v>
          </cell>
          <cell r="B2454" t="str">
            <v>Ajustes por inflación)*</v>
          </cell>
        </row>
        <row r="2455">
          <cell r="A2455">
            <v>6170</v>
          </cell>
          <cell r="B2455" t="str">
            <v>Otras actividades de servicios comunitarios, sociales y personales</v>
          </cell>
          <cell r="C2455">
            <v>342</v>
          </cell>
          <cell r="D2455" t="str">
            <v>Costo de ventas (Inventario permanente) y de prestación de servicios</v>
          </cell>
        </row>
        <row r="2456">
          <cell r="A2456">
            <v>617005</v>
          </cell>
          <cell r="B2456" t="str">
            <v>Eliminación de desperdicios y aguas residuales</v>
          </cell>
        </row>
        <row r="2457">
          <cell r="A2457">
            <v>617010</v>
          </cell>
          <cell r="B2457" t="str">
            <v>Actividades de asociación</v>
          </cell>
        </row>
        <row r="2458">
          <cell r="A2458">
            <v>617015</v>
          </cell>
          <cell r="B2458" t="str">
            <v>Producción y distribución de filmes y videocintas</v>
          </cell>
        </row>
        <row r="2459">
          <cell r="A2459">
            <v>617020</v>
          </cell>
          <cell r="B2459" t="str">
            <v>Exhibición de filmes y videocintas</v>
          </cell>
        </row>
        <row r="2460">
          <cell r="A2460">
            <v>617025</v>
          </cell>
          <cell r="B2460" t="str">
            <v>Actividad de radio y televisión</v>
          </cell>
        </row>
        <row r="2461">
          <cell r="A2461">
            <v>617030</v>
          </cell>
          <cell r="B2461" t="str">
            <v>Actividad teatral, musical y artística</v>
          </cell>
        </row>
        <row r="2462">
          <cell r="A2462">
            <v>617035</v>
          </cell>
          <cell r="B2462" t="str">
            <v>Grabación y producción de discos</v>
          </cell>
        </row>
        <row r="2463">
          <cell r="A2463">
            <v>617040</v>
          </cell>
          <cell r="B2463" t="str">
            <v>Entretenimiento y esparcimiento</v>
          </cell>
        </row>
        <row r="2464">
          <cell r="A2464">
            <v>617045</v>
          </cell>
          <cell r="B2464" t="str">
            <v>Agencias de noticias</v>
          </cell>
        </row>
        <row r="2465">
          <cell r="A2465">
            <v>617050</v>
          </cell>
          <cell r="B2465" t="str">
            <v>Lavanderías y similares</v>
          </cell>
        </row>
        <row r="2466">
          <cell r="A2466">
            <v>617055</v>
          </cell>
          <cell r="B2466" t="str">
            <v>Peluquerías y similares</v>
          </cell>
        </row>
        <row r="2467">
          <cell r="A2467">
            <v>617060</v>
          </cell>
          <cell r="B2467" t="str">
            <v>Servicios funerarios</v>
          </cell>
        </row>
        <row r="2468">
          <cell r="A2468">
            <v>617065</v>
          </cell>
          <cell r="B2468" t="str">
            <v>Zonas francas</v>
          </cell>
        </row>
        <row r="2469">
          <cell r="A2469">
            <v>617095</v>
          </cell>
          <cell r="B2469" t="str">
            <v>Actividades conexas</v>
          </cell>
        </row>
        <row r="2470">
          <cell r="A2470" t="str">
            <v>*(617099</v>
          </cell>
          <cell r="B2470" t="str">
            <v>Ajustes por inflación)*</v>
          </cell>
        </row>
        <row r="2471">
          <cell r="A2471">
            <v>62</v>
          </cell>
          <cell r="B2471" t="str">
            <v>Compras</v>
          </cell>
        </row>
        <row r="2472">
          <cell r="A2472">
            <v>6205</v>
          </cell>
          <cell r="B2472" t="str">
            <v>De mercancías</v>
          </cell>
        </row>
        <row r="2473">
          <cell r="A2473" t="str">
            <v>620501 a 620598</v>
          </cell>
        </row>
        <row r="2474">
          <cell r="A2474">
            <v>620599</v>
          </cell>
          <cell r="B2474" t="str">
            <v>Ajustes por inflación**</v>
          </cell>
        </row>
        <row r="2475">
          <cell r="A2475">
            <v>6210</v>
          </cell>
          <cell r="B2475" t="str">
            <v>De materias primas</v>
          </cell>
        </row>
        <row r="2476">
          <cell r="A2476" t="str">
            <v>621001 a 621098</v>
          </cell>
        </row>
        <row r="2477">
          <cell r="A2477">
            <v>621099</v>
          </cell>
          <cell r="B2477" t="str">
            <v>Ajustes por inflación**</v>
          </cell>
        </row>
        <row r="2478">
          <cell r="A2478">
            <v>6215</v>
          </cell>
          <cell r="B2478" t="str">
            <v>De materiales indirectos</v>
          </cell>
        </row>
        <row r="2479">
          <cell r="A2479" t="str">
            <v>621501 a 621598</v>
          </cell>
        </row>
        <row r="2480">
          <cell r="A2480">
            <v>621599</v>
          </cell>
          <cell r="B2480" t="str">
            <v>Ajustes por inflación**</v>
          </cell>
        </row>
        <row r="2481">
          <cell r="A2481">
            <v>6220</v>
          </cell>
          <cell r="B2481" t="str">
            <v>Compra de energía</v>
          </cell>
        </row>
        <row r="2482">
          <cell r="A2482" t="str">
            <v>622001 a 622098</v>
          </cell>
        </row>
        <row r="2483">
          <cell r="A2483">
            <v>622099</v>
          </cell>
          <cell r="B2483" t="str">
            <v>Ajustes por inflación**</v>
          </cell>
        </row>
        <row r="2484">
          <cell r="A2484">
            <v>6225</v>
          </cell>
          <cell r="B2484" t="str">
            <v>Devoluciones en compras (CR)</v>
          </cell>
        </row>
        <row r="2485">
          <cell r="A2485" t="str">
            <v>622501 a 622598</v>
          </cell>
        </row>
        <row r="2486">
          <cell r="A2486">
            <v>622599</v>
          </cell>
          <cell r="B2486" t="str">
            <v>Ajustes por inflación**</v>
          </cell>
        </row>
        <row r="2487">
          <cell r="A2487">
            <v>7</v>
          </cell>
          <cell r="B2487" t="str">
            <v>Costos de producción o de operación*</v>
          </cell>
        </row>
        <row r="2488">
          <cell r="A2488">
            <v>71</v>
          </cell>
          <cell r="B2488" t="str">
            <v>Materia prima</v>
          </cell>
        </row>
        <row r="2489">
          <cell r="A2489" t="str">
            <v>7101 a 7199</v>
          </cell>
        </row>
        <row r="2490">
          <cell r="A2490" t="str">
            <v>710101 a 719999</v>
          </cell>
        </row>
        <row r="2491">
          <cell r="A2491">
            <v>72</v>
          </cell>
          <cell r="B2491" t="str">
            <v>Mano de obra directa</v>
          </cell>
        </row>
        <row r="2492">
          <cell r="A2492" t="str">
            <v>7201 a 7299</v>
          </cell>
        </row>
        <row r="2493">
          <cell r="A2493" t="str">
            <v>720101 a 729999</v>
          </cell>
        </row>
        <row r="2494">
          <cell r="A2494">
            <v>73</v>
          </cell>
          <cell r="B2494" t="str">
            <v>Costos indirectos</v>
          </cell>
        </row>
        <row r="2495">
          <cell r="A2495" t="str">
            <v>7301 a 7399</v>
          </cell>
        </row>
        <row r="2496">
          <cell r="A2496" t="str">
            <v>730101 a 739999</v>
          </cell>
        </row>
        <row r="2497">
          <cell r="A2497">
            <v>74</v>
          </cell>
          <cell r="B2497" t="str">
            <v>Contratos de servicios</v>
          </cell>
        </row>
        <row r="2498">
          <cell r="A2498" t="str">
            <v>7401 a 7499</v>
          </cell>
        </row>
        <row r="2499">
          <cell r="A2499" t="str">
            <v>740101 a 749999</v>
          </cell>
        </row>
        <row r="2500">
          <cell r="A2500">
            <v>8</v>
          </cell>
          <cell r="B2500" t="str">
            <v>Cuentas de orden deudoras</v>
          </cell>
        </row>
        <row r="2501">
          <cell r="A2501">
            <v>9</v>
          </cell>
          <cell r="B2501" t="str">
            <v>Cuentas de orden acreedoras</v>
          </cell>
        </row>
        <row r="2502">
          <cell r="A2502">
            <v>81</v>
          </cell>
          <cell r="B2502" t="str">
            <v>Derechos contingentes</v>
          </cell>
        </row>
        <row r="2503">
          <cell r="A2503">
            <v>82</v>
          </cell>
          <cell r="B2503" t="str">
            <v>Deudoras fiscales</v>
          </cell>
        </row>
        <row r="2504">
          <cell r="A2504">
            <v>83</v>
          </cell>
          <cell r="B2504" t="str">
            <v>Deudoras de control</v>
          </cell>
        </row>
        <row r="2505">
          <cell r="A2505">
            <v>84</v>
          </cell>
          <cell r="B2505" t="str">
            <v>Derechos contingentes por contra (cr)</v>
          </cell>
        </row>
        <row r="2506">
          <cell r="A2506">
            <v>85</v>
          </cell>
          <cell r="B2506" t="str">
            <v>Deudoras fiscales por contra (cr)</v>
          </cell>
        </row>
        <row r="2507">
          <cell r="A2507">
            <v>86</v>
          </cell>
          <cell r="B2507" t="str">
            <v>Deudoras de control por contra (cr)</v>
          </cell>
        </row>
        <row r="2508">
          <cell r="A2508">
            <v>91</v>
          </cell>
          <cell r="B2508" t="str">
            <v>Responsabilidades contingentes</v>
          </cell>
        </row>
        <row r="2509">
          <cell r="A2509">
            <v>92</v>
          </cell>
          <cell r="B2509" t="str">
            <v>Acreedoras fiscales</v>
          </cell>
        </row>
        <row r="2510">
          <cell r="A2510">
            <v>93</v>
          </cell>
          <cell r="B2510" t="str">
            <v>Acreedoras de control</v>
          </cell>
        </row>
        <row r="2511">
          <cell r="A2511">
            <v>94</v>
          </cell>
          <cell r="B2511" t="str">
            <v>Responsabilidades contingentes por contra (db)</v>
          </cell>
        </row>
        <row r="2512">
          <cell r="A2512">
            <v>95</v>
          </cell>
          <cell r="B2512" t="str">
            <v>Acreedoras fiscales por contra (db)</v>
          </cell>
        </row>
        <row r="2513">
          <cell r="A2513">
            <v>96</v>
          </cell>
          <cell r="B2513" t="str">
            <v>Acreedoras de control por contra (db)</v>
          </cell>
        </row>
        <row r="2514">
          <cell r="A2514">
            <v>8105</v>
          </cell>
          <cell r="B2514" t="str">
            <v>Bienes y valores entregados en custodia</v>
          </cell>
        </row>
        <row r="2515">
          <cell r="A2515">
            <v>8110</v>
          </cell>
          <cell r="B2515" t="str">
            <v>Bienes y valores entregados en garantía</v>
          </cell>
        </row>
        <row r="2516">
          <cell r="A2516">
            <v>8115</v>
          </cell>
          <cell r="B2516" t="str">
            <v>Bienes y valores en poder de terceros</v>
          </cell>
        </row>
        <row r="2517">
          <cell r="A2517">
            <v>8120</v>
          </cell>
          <cell r="B2517" t="str">
            <v>Litigios y/o demandas</v>
          </cell>
        </row>
        <row r="2518">
          <cell r="A2518">
            <v>8125</v>
          </cell>
          <cell r="B2518" t="str">
            <v>Promesas de compraventa</v>
          </cell>
        </row>
        <row r="2519">
          <cell r="A2519">
            <v>8195</v>
          </cell>
          <cell r="B2519" t="str">
            <v>Diversas</v>
          </cell>
        </row>
        <row r="2520">
          <cell r="A2520">
            <v>8305</v>
          </cell>
          <cell r="B2520" t="str">
            <v>Bienes recibidos en arrendamiento financiero</v>
          </cell>
        </row>
        <row r="2521">
          <cell r="A2521">
            <v>8310</v>
          </cell>
          <cell r="B2521" t="str">
            <v>Títulos de inversión no colocados</v>
          </cell>
        </row>
        <row r="2522">
          <cell r="A2522">
            <v>8315</v>
          </cell>
          <cell r="B2522" t="str">
            <v>Propiedades, planta y equipo totalmente depreciados, agotados y/o amortizados</v>
          </cell>
        </row>
        <row r="2523">
          <cell r="A2523">
            <v>8320</v>
          </cell>
          <cell r="B2523" t="str">
            <v>Créditos a favor no utilizados</v>
          </cell>
        </row>
        <row r="2524">
          <cell r="A2524">
            <v>8325</v>
          </cell>
          <cell r="B2524" t="str">
            <v>Activos castigados</v>
          </cell>
        </row>
        <row r="2525">
          <cell r="A2525">
            <v>8330</v>
          </cell>
          <cell r="B2525" t="str">
            <v>Títulos de inversión amortizados</v>
          </cell>
        </row>
        <row r="2526">
          <cell r="A2526">
            <v>8335</v>
          </cell>
          <cell r="B2526" t="str">
            <v>Capitalización por revalorización de patrimonio</v>
          </cell>
        </row>
        <row r="2527">
          <cell r="A2527">
            <v>8395</v>
          </cell>
          <cell r="B2527" t="str">
            <v>Otras cuentas deudoras de control</v>
          </cell>
        </row>
        <row r="2528">
          <cell r="A2528">
            <v>8399</v>
          </cell>
          <cell r="B2528" t="str">
            <v>Ajustes por inflación activos</v>
          </cell>
        </row>
        <row r="2529">
          <cell r="A2529">
            <v>9105</v>
          </cell>
          <cell r="B2529" t="str">
            <v>Bienes y valores recibidos en custodia</v>
          </cell>
        </row>
        <row r="2530">
          <cell r="A2530">
            <v>9110</v>
          </cell>
          <cell r="B2530" t="str">
            <v>Bienes y valores recibidos en garantía</v>
          </cell>
        </row>
        <row r="2531">
          <cell r="A2531">
            <v>9115</v>
          </cell>
          <cell r="B2531" t="str">
            <v>Bienes y valores recibidos de terceros</v>
          </cell>
        </row>
        <row r="2532">
          <cell r="A2532">
            <v>9120</v>
          </cell>
          <cell r="B2532" t="str">
            <v>Litigios y/o demandas</v>
          </cell>
        </row>
        <row r="2533">
          <cell r="A2533">
            <v>9125</v>
          </cell>
          <cell r="B2533" t="str">
            <v>Promesas de compraventa</v>
          </cell>
        </row>
        <row r="2534">
          <cell r="A2534">
            <v>9130</v>
          </cell>
          <cell r="B2534" t="str">
            <v>Contratos de administración delegada</v>
          </cell>
        </row>
        <row r="2535">
          <cell r="A2535">
            <v>9135</v>
          </cell>
          <cell r="B2535" t="str">
            <v>Cuentas en participación</v>
          </cell>
        </row>
        <row r="2536">
          <cell r="A2536">
            <v>9195</v>
          </cell>
          <cell r="B2536" t="str">
            <v>Otras responsabilidades contingentes</v>
          </cell>
        </row>
        <row r="2537">
          <cell r="A2537">
            <v>9305</v>
          </cell>
          <cell r="B2537" t="str">
            <v>Contratos de arrendamiento financiero</v>
          </cell>
        </row>
        <row r="2538">
          <cell r="A2538">
            <v>9395</v>
          </cell>
          <cell r="B2538" t="str">
            <v>Otras cuentas de orden acreedoras de control</v>
          </cell>
        </row>
        <row r="2539">
          <cell r="A2539">
            <v>9399</v>
          </cell>
          <cell r="B2539" t="str">
            <v>Ajustes por inflación patrimonio</v>
          </cell>
        </row>
        <row r="2540">
          <cell r="A2540" t="str">
            <v>J</v>
          </cell>
          <cell r="B2540" t="str">
            <v>Ingresos susceptibles de constituir renta exenta</v>
          </cell>
        </row>
        <row r="2541">
          <cell r="A2541" t="str">
            <v>J1</v>
          </cell>
          <cell r="B2541" t="str">
            <v>Rentas exentas de loterías y licoreras (art. 211-1 del E.T.)</v>
          </cell>
          <cell r="C2541">
            <v>244</v>
          </cell>
          <cell r="D2541" t="str">
            <v>Ingresos brutos por venta de bienes</v>
          </cell>
        </row>
        <row r="2542">
          <cell r="A2542" t="str">
            <v>J2</v>
          </cell>
          <cell r="B2542" t="str">
            <v>Intereses, comisiones y demás que se hayan ganado las personas sin domicilio en Colombia sobre los empréstitos y títulos de deuda pública tomados por el Gobierno Colombiano (art. 218 del E.T.)</v>
          </cell>
        </row>
        <row r="2543">
          <cell r="A2543" t="str">
            <v>J3</v>
          </cell>
          <cell r="B2543" t="str">
            <v>Intereses de bonos de financiamiento presupuestal y de bonos de financiamiento especial (art. 220 del E.T.)</v>
          </cell>
        </row>
        <row r="2544">
          <cell r="A2544" t="str">
            <v>J4</v>
          </cell>
          <cell r="B2544" t="str">
            <v>Renta exenta de empresas editoriales (art. 21 Ley 98 de 1993)</v>
          </cell>
        </row>
        <row r="2545">
          <cell r="A2545" t="str">
            <v>J5</v>
          </cell>
          <cell r="B2545" t="str">
            <v>Donaciones que reciben personas naturales o jurídicas que participen en la ejecución y desarrollo de proyectos aprobados por el fondo multilateral del Protocolo de Montreal (art. 32 Ley 488 de 1998)</v>
          </cell>
        </row>
        <row r="2546">
          <cell r="A2546" t="str">
            <v>J6</v>
          </cell>
          <cell r="B2546" t="str">
            <v>Renta exenta en procesos de titularización de cartera hipotecaria y de los bonos hipotecarios (art. 16 Ley 546 de 1999),</v>
          </cell>
        </row>
        <row r="2547">
          <cell r="A2547" t="str">
            <v>J7</v>
          </cell>
          <cell r="B2547" t="str">
            <v>Renta exenta por incentivos  a la financiación de vivienda de interés social (art. 56 de la Ley 546 de 1999)</v>
          </cell>
        </row>
        <row r="2548">
          <cell r="A2548" t="str">
            <v>J8</v>
          </cell>
          <cell r="B2548" t="str">
            <v>Renta exenta en la venta de energía eléctrica generada con base en los recursos eólicos, biomasa o residuos agrícolas (numeral 1 del art. 207-2 del E.T.)</v>
          </cell>
        </row>
        <row r="2549">
          <cell r="A2549" t="str">
            <v>J9</v>
          </cell>
          <cell r="B2549" t="str">
            <v>Renta exenta en la prestación del servicio de transporte fluvial (numeral 2 del art. 207-2 del E.T.)</v>
          </cell>
        </row>
        <row r="2550">
          <cell r="A2550" t="str">
            <v>J10</v>
          </cell>
          <cell r="B2550" t="str">
            <v>Renta exenta en servicios hoteleros prestados en nuevos hoteles (numeral 3 del art. 207-2 del E.T.)</v>
          </cell>
          <cell r="C2550">
            <v>246</v>
          </cell>
          <cell r="D2550" t="str">
            <v>Ingresos brutos por honorarios, comisiones y servicios</v>
          </cell>
        </row>
        <row r="2551">
          <cell r="A2551" t="str">
            <v>J11</v>
          </cell>
          <cell r="B2551" t="str">
            <v>Renta exenta para servicios hoteleros prestados en hoteles que se remodelen y/o amplíen (numeral 4 del art. 207-2 del E.T.)</v>
          </cell>
          <cell r="C2551">
            <v>246</v>
          </cell>
          <cell r="D2551" t="str">
            <v>Ingresos brutos por honorarios, comisiones y servicios</v>
          </cell>
        </row>
        <row r="2552">
          <cell r="A2552" t="str">
            <v>J12</v>
          </cell>
          <cell r="B2552" t="str">
            <v>Rentas exentas provenientes de los servicios de ecoturismo (numeral 5 del art. 207-2 del E.T.)</v>
          </cell>
        </row>
        <row r="2553">
          <cell r="A2553" t="str">
            <v>J13</v>
          </cell>
          <cell r="B2553" t="str">
            <v>Renta exenta por aprovechamiento de plantaciones forestales (numeral 6 del art. 207-2 del E.T.)</v>
          </cell>
        </row>
        <row r="2554">
          <cell r="A2554" t="str">
            <v>J14</v>
          </cell>
          <cell r="B2554" t="str">
            <v>Rentas exentas provenientes de contratos de leasing habitacional (numeral 7 del art. 207-2 del E.T.)</v>
          </cell>
        </row>
        <row r="2555">
          <cell r="A2555" t="str">
            <v>J15</v>
          </cell>
          <cell r="B2555" t="str">
            <v>Renta exenta en la producción de nuevo software nacional (numeral 8 del art. 207-2 del E.T. y art. 161 Ley 1607 de 2012)</v>
          </cell>
        </row>
        <row r="2556">
          <cell r="A2556" t="str">
            <v>J16</v>
          </cell>
          <cell r="B2556" t="str">
            <v>Renta exenta en la enajenación de predios destinados a fines de utilidad pública (numeral 9 del art. 207-2 del E.T.)</v>
          </cell>
        </row>
        <row r="2557">
          <cell r="A2557" t="str">
            <v>J17</v>
          </cell>
          <cell r="B2557" t="str">
            <v>Renta Exenta para empresas instaladas en Zona de Ley Quimbaya (Ley 608 de 2000)</v>
          </cell>
        </row>
        <row r="2558">
          <cell r="A2558" t="str">
            <v>J18</v>
          </cell>
          <cell r="B2558" t="str">
            <v>Renta Exenta de los que realicen proyectos industriales en las Zonas Económicas Especiales de Exportación (Ley 677 de 2001)</v>
          </cell>
        </row>
        <row r="2559">
          <cell r="A2559" t="str">
            <v>J19</v>
          </cell>
          <cell r="B2559" t="str">
            <v>Renta Exenta por cultivos de tardío rendimiento (Ley 939 de 2004)</v>
          </cell>
        </row>
        <row r="2560">
          <cell r="A2560" t="str">
            <v>J20</v>
          </cell>
          <cell r="B2560" t="str">
            <v>Renta Exenta de sociedades especializadas en construcción de vivienda para arrendar (art. 41 Ley 820 de 2003)</v>
          </cell>
        </row>
        <row r="2561">
          <cell r="A2561" t="str">
            <v>J21</v>
          </cell>
          <cell r="B2561" t="str">
            <v>Renta exenta para personas y entidades domiciliadas en países con los cuales existan convenios para evitar la doble tributación internacional</v>
          </cell>
        </row>
        <row r="2562">
          <cell r="A2562" t="str">
            <v>J22</v>
          </cell>
          <cell r="B2562" t="str">
            <v>Renta exenta por los años 2013 a 2017 para las nuevas empresas instaladas en san Andrés, Providencia y Santa Catalina (art. 150 Ley 1607 de 2012)</v>
          </cell>
        </row>
        <row r="2563">
          <cell r="A2563" t="str">
            <v>E</v>
          </cell>
          <cell r="B2563" t="str">
            <v>Ingresos que no constituyen renta ni ganancia ocasional</v>
          </cell>
        </row>
        <row r="2564">
          <cell r="A2564" t="str">
            <v>E1</v>
          </cell>
          <cell r="B2564" t="str">
            <v>Utilidad en la enajenación de acciones o cuotas (art. 36-1 del E.T.)</v>
          </cell>
        </row>
        <row r="2565">
          <cell r="A2565" t="str">
            <v>E2</v>
          </cell>
          <cell r="B2565" t="str">
            <v>Capitalización de utilidades y que son no gravadas para socios o accionistas (art. 36-3 del E.T)</v>
          </cell>
        </row>
        <row r="2566">
          <cell r="A2566" t="str">
            <v>E3</v>
          </cell>
          <cell r="B2566" t="str">
            <v>Utilidad que se produzca en procesos de democratización con la colocación de las acciones de una sociedad (art. 36-4 del E.T)</v>
          </cell>
        </row>
        <row r="2567">
          <cell r="A2567" t="str">
            <v>E4</v>
          </cell>
          <cell r="B2567" t="str">
            <v xml:space="preserve">Utilidad en venta de inmuebles que sean activos fijos y que se vendan al Estado o a empresas de economía mixta pero por motivos de interés público o utilidad social (art. 37 del E.T) </v>
          </cell>
        </row>
        <row r="2568">
          <cell r="A2568" t="str">
            <v>E5</v>
          </cell>
          <cell r="B2568" t="str">
            <v>Valor del ingreso por venta de inmuebles al Estado en forma voluntaria para que se adelanten proyectos de interés social (art. 61 Ley 388 de 1997 que fue modificado con art. 63 de la Ley 1537 de 2012)</v>
          </cell>
        </row>
        <row r="2569">
          <cell r="A2569" t="str">
            <v>E6</v>
          </cell>
          <cell r="B2569" t="str">
            <v>Indemnizaciones  recibidas en dinero o en especie por Seguro de Daño (art. 45 del E.T.)</v>
          </cell>
        </row>
        <row r="2570">
          <cell r="A2570" t="str">
            <v>E7</v>
          </cell>
          <cell r="B2570" t="str">
            <v>Venta de terneros nacidos y enajenados en el año (art. 46 del E.T.)</v>
          </cell>
        </row>
        <row r="2571">
          <cell r="A2571" t="str">
            <v>E8</v>
          </cell>
          <cell r="B2571" t="str">
            <v>Indemnizaciones por destrucción o renovación de cultivos y por control de plagas  (art. 46-1 del E.T.)</v>
          </cell>
        </row>
        <row r="2572">
          <cell r="A2572" t="str">
            <v>E9</v>
          </cell>
          <cell r="B2572" t="str">
            <v>Participaciones o dividendos recibidos como no gravados (arts. 48 y 49 del E.T.)</v>
          </cell>
          <cell r="C2572">
            <v>284</v>
          </cell>
          <cell r="D2572" t="str">
            <v>Dividendos y participaciones exigibles</v>
          </cell>
        </row>
        <row r="2573">
          <cell r="A2573" t="str">
            <v>E10</v>
          </cell>
          <cell r="B2573" t="str">
            <v>Capitalización de las  utilidades provenientes de los ajustes por inflación (art. 50 del E.T.)</v>
          </cell>
        </row>
        <row r="2574">
          <cell r="A2574" t="str">
            <v>E11</v>
          </cell>
          <cell r="B2574" t="str">
            <v>Lo recibido por encima del capital social en la liquidación de Sociedades Limitadas o asimiladas con duración inferior a dos años (art. 51 del E.T.).</v>
          </cell>
        </row>
        <row r="2575">
          <cell r="A2575" t="str">
            <v>E12</v>
          </cell>
          <cell r="B2575" t="str">
            <v>Incentivo a la Capitalización Rural (Art. 52 del E.T.)</v>
          </cell>
        </row>
        <row r="2576">
          <cell r="A2576" t="str">
            <v>E13</v>
          </cell>
          <cell r="B2576" t="str">
            <v>Aportes de entidades estatales e ingresos por sobretasas e impuestos destinados para el financiamiento de sistemas público de transporte masivo de pasajeros (art. 53 del E.T).</v>
          </cell>
        </row>
        <row r="2577">
          <cell r="A2577" t="str">
            <v>E14</v>
          </cell>
          <cell r="B2577" t="str">
            <v>Subsidios y ayudas otorgadas por el Gobierno en el programa Agro Ingreso Seguro (AIS) (art. 57-1 del E.T.)</v>
          </cell>
        </row>
        <row r="2578">
          <cell r="A2578" t="str">
            <v>E15</v>
          </cell>
          <cell r="B2578" t="str">
            <v>Los valores que reciban del Estado o de los particulares las entidades dedicadas a desarrollar proyectos de investigación científica y tecnológica aprobados por Colciencias (art. 57-2 del E.T.)</v>
          </cell>
        </row>
        <row r="2579">
          <cell r="A2579" t="str">
            <v>E16</v>
          </cell>
          <cell r="B2579" t="str">
            <v>Ventas netas de bienes y servicios en Países del Pacto Andino (hoy  Comunidad Andina) (decisión 578 de la CAN)</v>
          </cell>
        </row>
        <row r="2580">
          <cell r="A2580" t="str">
            <v>E17</v>
          </cell>
          <cell r="B2580" t="str">
            <v>Premios obtenidos en la realización del Concurso “Premio Fiscal” (art. 618-1 del E.T.)</v>
          </cell>
        </row>
        <row r="2581">
          <cell r="A2581" t="str">
            <v>E18</v>
          </cell>
          <cell r="B2581" t="str">
            <v>Ingresos que perciben las organizaciones regionales de televisión y audiovisuales provenientes de la Comisión Nacional de Televisión (art. 40 Ley 488 de 1998)</v>
          </cell>
        </row>
        <row r="2582">
          <cell r="A2582" t="str">
            <v>E19</v>
          </cell>
          <cell r="B2582" t="str">
            <v>Ingresos por certificado de incentivos forestales (art. 8 Ley 139 de 1994)</v>
          </cell>
        </row>
        <row r="2583">
          <cell r="A2583" t="str">
            <v>E20</v>
          </cell>
          <cell r="B2583" t="str">
            <v>Pasivos asumidos por la Nación en entidades públicas que entren en liquidación (art. 77 Ley 633 de 2000)</v>
          </cell>
        </row>
        <row r="2584">
          <cell r="A2584" t="str">
            <v>E21</v>
          </cell>
          <cell r="B2584" t="str">
            <v>Apoyos económicos no reembolsables entregados por el Estado como capital semilla para el emprendimiento y como capital para el fortalecimiento de la empresa (art. 16 Ley 1429 de 2010)</v>
          </cell>
        </row>
        <row r="2585">
          <cell r="A2585" t="str">
            <v>E22</v>
          </cell>
          <cell r="B2585" t="str">
            <v>Intereses liquidados sobre Bonos de Solidaridad para la paz (art. 5 Ley 487 de 1998)</v>
          </cell>
        </row>
      </sheetData>
      <sheetData sheetId="14"/>
      <sheetData sheetId="15"/>
      <sheetData sheetId="16"/>
      <sheetData sheetId="17"/>
      <sheetData sheetId="18"/>
      <sheetData sheetId="19"/>
      <sheetData sheetId="20"/>
      <sheetData sheetId="21"/>
      <sheetData sheetId="22"/>
      <sheetData sheetId="23">
        <row r="7">
          <cell r="K7">
            <v>0</v>
          </cell>
          <cell r="L7">
            <v>1378909</v>
          </cell>
          <cell r="M7">
            <v>5.24</v>
          </cell>
          <cell r="N7">
            <v>36000</v>
          </cell>
        </row>
        <row r="8">
          <cell r="K8">
            <v>1378910</v>
          </cell>
          <cell r="L8">
            <v>2757818</v>
          </cell>
          <cell r="M8">
            <v>7.34</v>
          </cell>
          <cell r="N8">
            <v>51000</v>
          </cell>
        </row>
        <row r="9">
          <cell r="K9">
            <v>2757819</v>
          </cell>
          <cell r="L9">
            <v>3447272.5</v>
          </cell>
          <cell r="M9">
            <v>9.7899999999999991</v>
          </cell>
          <cell r="N9">
            <v>67000</v>
          </cell>
        </row>
        <row r="10">
          <cell r="K10">
            <v>3447273.5</v>
          </cell>
          <cell r="L10">
            <v>4826181.5</v>
          </cell>
          <cell r="M10">
            <v>10.84</v>
          </cell>
          <cell r="N10">
            <v>75000</v>
          </cell>
        </row>
        <row r="11">
          <cell r="K11">
            <v>4826182.5</v>
          </cell>
          <cell r="L11">
            <v>6205090.5</v>
          </cell>
          <cell r="M11">
            <v>12.94</v>
          </cell>
          <cell r="N11">
            <v>89000</v>
          </cell>
        </row>
        <row r="12">
          <cell r="K12">
            <v>6205091.5</v>
          </cell>
          <cell r="L12">
            <v>7583999.5</v>
          </cell>
          <cell r="M12">
            <v>14.68</v>
          </cell>
          <cell r="N12">
            <v>101000</v>
          </cell>
        </row>
        <row r="13">
          <cell r="K13">
            <v>7584000.5</v>
          </cell>
          <cell r="L13">
            <v>8273454</v>
          </cell>
          <cell r="M13">
            <v>16.079999999999998</v>
          </cell>
          <cell r="N13">
            <v>111000</v>
          </cell>
        </row>
        <row r="14">
          <cell r="K14">
            <v>8273455</v>
          </cell>
          <cell r="L14">
            <v>9652363</v>
          </cell>
          <cell r="M14">
            <v>17.829999999999998</v>
          </cell>
          <cell r="N14">
            <v>123000</v>
          </cell>
        </row>
        <row r="15">
          <cell r="K15">
            <v>9652364</v>
          </cell>
          <cell r="L15">
            <v>11031272</v>
          </cell>
          <cell r="M15">
            <v>20.28</v>
          </cell>
          <cell r="N15">
            <v>140000</v>
          </cell>
        </row>
        <row r="16">
          <cell r="K16">
            <v>11031273</v>
          </cell>
          <cell r="L16">
            <v>12410181</v>
          </cell>
          <cell r="M16">
            <v>22.38</v>
          </cell>
          <cell r="N16">
            <v>154000</v>
          </cell>
        </row>
        <row r="17">
          <cell r="K17">
            <v>12410182</v>
          </cell>
          <cell r="L17">
            <v>13099635.5</v>
          </cell>
          <cell r="M17">
            <v>23.78</v>
          </cell>
          <cell r="N17">
            <v>164000</v>
          </cell>
        </row>
        <row r="18">
          <cell r="K18">
            <v>13099636.5</v>
          </cell>
          <cell r="L18">
            <v>14478544.5</v>
          </cell>
          <cell r="M18">
            <v>25.52</v>
          </cell>
          <cell r="N18">
            <v>176000</v>
          </cell>
        </row>
        <row r="19">
          <cell r="K19">
            <v>14478545.5</v>
          </cell>
          <cell r="L19">
            <v>15857453.5</v>
          </cell>
          <cell r="M19">
            <v>26.92</v>
          </cell>
          <cell r="N19">
            <v>186000</v>
          </cell>
        </row>
        <row r="20">
          <cell r="K20">
            <v>15857454.5</v>
          </cell>
          <cell r="L20">
            <v>17236362.5</v>
          </cell>
          <cell r="M20">
            <v>28.67</v>
          </cell>
          <cell r="N20">
            <v>198000</v>
          </cell>
        </row>
        <row r="21">
          <cell r="K21">
            <v>17236363.5</v>
          </cell>
          <cell r="L21">
            <v>17925817</v>
          </cell>
          <cell r="M21">
            <v>30.77</v>
          </cell>
          <cell r="N21">
            <v>212000</v>
          </cell>
        </row>
        <row r="22">
          <cell r="K22">
            <v>17925818</v>
          </cell>
          <cell r="L22">
            <v>19304726</v>
          </cell>
          <cell r="M22">
            <v>31.82</v>
          </cell>
          <cell r="N22">
            <v>219000</v>
          </cell>
        </row>
        <row r="23">
          <cell r="K23">
            <v>19304727</v>
          </cell>
          <cell r="L23">
            <v>20683635</v>
          </cell>
          <cell r="M23">
            <v>33.57</v>
          </cell>
          <cell r="N23">
            <v>231000</v>
          </cell>
        </row>
        <row r="24">
          <cell r="K24">
            <v>20683636</v>
          </cell>
          <cell r="L24">
            <v>21373089.5</v>
          </cell>
          <cell r="M24">
            <v>35.659999999999997</v>
          </cell>
          <cell r="N24">
            <v>246000</v>
          </cell>
        </row>
        <row r="25">
          <cell r="K25">
            <v>21373090.5</v>
          </cell>
          <cell r="L25">
            <v>22751998.5</v>
          </cell>
          <cell r="M25">
            <v>37.409999999999997</v>
          </cell>
          <cell r="N25">
            <v>258000</v>
          </cell>
        </row>
        <row r="26">
          <cell r="K26">
            <v>22751999.5</v>
          </cell>
          <cell r="L26">
            <v>24130907.5</v>
          </cell>
          <cell r="M26">
            <v>38.81</v>
          </cell>
          <cell r="N26">
            <v>268000</v>
          </cell>
        </row>
        <row r="27">
          <cell r="K27">
            <v>24130908.5</v>
          </cell>
          <cell r="L27">
            <v>35851634</v>
          </cell>
          <cell r="M27">
            <v>45.45</v>
          </cell>
          <cell r="N27">
            <v>313000</v>
          </cell>
        </row>
        <row r="28">
          <cell r="K28">
            <v>35851635</v>
          </cell>
          <cell r="L28">
            <v>48261815</v>
          </cell>
          <cell r="M28">
            <v>54.54</v>
          </cell>
          <cell r="N28">
            <v>376000</v>
          </cell>
        </row>
        <row r="29">
          <cell r="K29">
            <v>48261816</v>
          </cell>
          <cell r="L29">
            <v>59982541.5</v>
          </cell>
          <cell r="M29">
            <v>63.99</v>
          </cell>
          <cell r="N29">
            <v>441000</v>
          </cell>
        </row>
        <row r="30">
          <cell r="K30">
            <v>59982542.5</v>
          </cell>
          <cell r="L30">
            <v>72392722.5</v>
          </cell>
          <cell r="M30">
            <v>73.430000000000007</v>
          </cell>
          <cell r="N30">
            <v>506000</v>
          </cell>
        </row>
        <row r="31">
          <cell r="K31">
            <v>72392723.5</v>
          </cell>
          <cell r="L31">
            <v>84802903.5</v>
          </cell>
          <cell r="M31">
            <v>83.57</v>
          </cell>
          <cell r="N31">
            <v>576000</v>
          </cell>
        </row>
        <row r="32">
          <cell r="K32">
            <v>84802904.5</v>
          </cell>
          <cell r="L32">
            <v>96523630</v>
          </cell>
          <cell r="M32">
            <v>93.01</v>
          </cell>
          <cell r="N32">
            <v>641000</v>
          </cell>
        </row>
        <row r="33">
          <cell r="K33">
            <v>96523631</v>
          </cell>
          <cell r="L33">
            <v>108933811</v>
          </cell>
          <cell r="M33">
            <v>103.15</v>
          </cell>
          <cell r="N33">
            <v>711000</v>
          </cell>
        </row>
        <row r="34">
          <cell r="K34">
            <v>108933812</v>
          </cell>
          <cell r="L34">
            <v>120654537.5</v>
          </cell>
          <cell r="M34">
            <v>113.29</v>
          </cell>
          <cell r="N34">
            <v>781000</v>
          </cell>
        </row>
        <row r="35">
          <cell r="K35">
            <v>120654538.5</v>
          </cell>
          <cell r="L35">
            <v>132375264</v>
          </cell>
          <cell r="M35">
            <v>131.47</v>
          </cell>
          <cell r="N35">
            <v>906000</v>
          </cell>
        </row>
        <row r="36">
          <cell r="K36">
            <v>132375265</v>
          </cell>
          <cell r="L36">
            <v>144785445</v>
          </cell>
          <cell r="M36">
            <v>133.91999999999999</v>
          </cell>
          <cell r="N36">
            <v>923000</v>
          </cell>
        </row>
        <row r="37">
          <cell r="K37">
            <v>144785446</v>
          </cell>
          <cell r="L37">
            <v>157195626</v>
          </cell>
          <cell r="M37">
            <v>136.36000000000001</v>
          </cell>
          <cell r="N37">
            <v>940000</v>
          </cell>
        </row>
        <row r="38">
          <cell r="K38">
            <v>157195627</v>
          </cell>
          <cell r="L38">
            <v>168916352.5</v>
          </cell>
          <cell r="M38">
            <v>138.81</v>
          </cell>
          <cell r="N38">
            <v>957000</v>
          </cell>
        </row>
        <row r="39">
          <cell r="K39">
            <v>168916353.5</v>
          </cell>
          <cell r="L39">
            <v>180637079</v>
          </cell>
          <cell r="M39">
            <v>141.61000000000001</v>
          </cell>
          <cell r="N39">
            <v>976000</v>
          </cell>
        </row>
        <row r="40">
          <cell r="K40">
            <v>180637080</v>
          </cell>
          <cell r="L40">
            <v>193047260</v>
          </cell>
          <cell r="M40">
            <v>143.71</v>
          </cell>
          <cell r="N40">
            <v>991000</v>
          </cell>
        </row>
        <row r="41">
          <cell r="K41">
            <v>193047261</v>
          </cell>
          <cell r="L41">
            <v>204767986.5</v>
          </cell>
          <cell r="M41">
            <v>146.5</v>
          </cell>
          <cell r="N41">
            <v>1010000</v>
          </cell>
        </row>
        <row r="42">
          <cell r="K42">
            <v>204767987.5</v>
          </cell>
          <cell r="L42">
            <v>217867622</v>
          </cell>
          <cell r="M42">
            <v>148.94999999999999</v>
          </cell>
          <cell r="N42">
            <v>1027000</v>
          </cell>
        </row>
        <row r="43">
          <cell r="K43">
            <v>217867623</v>
          </cell>
          <cell r="L43">
            <v>228898894</v>
          </cell>
          <cell r="M43">
            <v>151.05000000000001</v>
          </cell>
          <cell r="N43">
            <v>1041000</v>
          </cell>
        </row>
        <row r="44">
          <cell r="K44">
            <v>228898895</v>
          </cell>
          <cell r="L44">
            <v>241309075</v>
          </cell>
          <cell r="M44">
            <v>154.19999999999999</v>
          </cell>
          <cell r="N44">
            <v>1063000</v>
          </cell>
        </row>
        <row r="45">
          <cell r="K45">
            <v>241309076</v>
          </cell>
          <cell r="L45">
            <v>361274158</v>
          </cell>
          <cell r="M45">
            <v>159.44</v>
          </cell>
          <cell r="N45">
            <v>1099000</v>
          </cell>
        </row>
        <row r="46">
          <cell r="K46">
            <v>361274159</v>
          </cell>
          <cell r="L46">
            <v>482618150</v>
          </cell>
          <cell r="M46">
            <v>166.08</v>
          </cell>
          <cell r="N46">
            <v>1145000</v>
          </cell>
        </row>
        <row r="47">
          <cell r="K47">
            <v>482618151</v>
          </cell>
          <cell r="L47">
            <v>603272687.5</v>
          </cell>
          <cell r="M47">
            <v>171.33</v>
          </cell>
          <cell r="N47">
            <v>1181000</v>
          </cell>
        </row>
        <row r="48">
          <cell r="K48">
            <v>603272688.5</v>
          </cell>
          <cell r="L48">
            <v>723927225</v>
          </cell>
          <cell r="M48">
            <v>175.52</v>
          </cell>
          <cell r="N48">
            <v>1210000</v>
          </cell>
        </row>
        <row r="49">
          <cell r="K49">
            <v>723927226</v>
          </cell>
          <cell r="L49">
            <v>843892308</v>
          </cell>
          <cell r="M49">
            <v>179.02</v>
          </cell>
          <cell r="N49">
            <v>1234000</v>
          </cell>
        </row>
        <row r="50">
          <cell r="K50">
            <v>843892309</v>
          </cell>
          <cell r="L50">
            <v>964546845.5</v>
          </cell>
          <cell r="M50">
            <v>181.82</v>
          </cell>
          <cell r="N50">
            <v>1254000</v>
          </cell>
        </row>
        <row r="51">
          <cell r="K51">
            <v>964546846.5</v>
          </cell>
          <cell r="L51">
            <v>1085201383</v>
          </cell>
          <cell r="M51">
            <v>183.92</v>
          </cell>
          <cell r="N51">
            <v>1268000</v>
          </cell>
        </row>
        <row r="52">
          <cell r="K52">
            <v>1085201384</v>
          </cell>
          <cell r="L52">
            <v>1205166466</v>
          </cell>
          <cell r="M52">
            <v>186.01</v>
          </cell>
          <cell r="N52">
            <v>1282000</v>
          </cell>
        </row>
        <row r="53">
          <cell r="K53">
            <v>1205166467</v>
          </cell>
          <cell r="L53">
            <v>1446475541</v>
          </cell>
          <cell r="M53">
            <v>188.46</v>
          </cell>
          <cell r="N53">
            <v>1299000</v>
          </cell>
        </row>
        <row r="54">
          <cell r="K54">
            <v>1446475542</v>
          </cell>
          <cell r="L54">
            <v>1687784616</v>
          </cell>
          <cell r="M54">
            <v>191.26</v>
          </cell>
          <cell r="N54">
            <v>1319000</v>
          </cell>
        </row>
        <row r="55">
          <cell r="K55">
            <v>1687784617</v>
          </cell>
          <cell r="L55">
            <v>1928404236.5</v>
          </cell>
          <cell r="M55">
            <v>193.36</v>
          </cell>
          <cell r="N55">
            <v>1333000</v>
          </cell>
        </row>
        <row r="56">
          <cell r="K56">
            <v>1928404237.5</v>
          </cell>
          <cell r="L56">
            <v>2169713311.5</v>
          </cell>
          <cell r="M56">
            <v>194.75</v>
          </cell>
          <cell r="N56">
            <v>1343000</v>
          </cell>
        </row>
        <row r="57">
          <cell r="K57">
            <v>2169713312.5</v>
          </cell>
          <cell r="L57">
            <v>2411022386.5</v>
          </cell>
          <cell r="M57">
            <v>196.85</v>
          </cell>
          <cell r="N57">
            <v>1357000</v>
          </cell>
        </row>
        <row r="58">
          <cell r="K58">
            <v>2411022387.5</v>
          </cell>
          <cell r="L58">
            <v>3616188852.5</v>
          </cell>
          <cell r="M58">
            <v>200.35</v>
          </cell>
          <cell r="N58">
            <v>1381000</v>
          </cell>
        </row>
        <row r="59">
          <cell r="K59">
            <v>3616188853.5</v>
          </cell>
          <cell r="L59">
            <v>4821355318.5</v>
          </cell>
          <cell r="M59">
            <v>205.94</v>
          </cell>
          <cell r="N59">
            <v>1420000</v>
          </cell>
        </row>
        <row r="60">
          <cell r="K60">
            <v>4821355319.5</v>
          </cell>
          <cell r="L60">
            <v>6026521784.5</v>
          </cell>
          <cell r="M60">
            <v>212.94</v>
          </cell>
          <cell r="N60">
            <v>1468000</v>
          </cell>
        </row>
        <row r="61">
          <cell r="K61">
            <v>6026521785.5</v>
          </cell>
          <cell r="L61">
            <v>7232377705</v>
          </cell>
          <cell r="M61">
            <v>218.88</v>
          </cell>
          <cell r="N61">
            <v>1509000</v>
          </cell>
        </row>
        <row r="62">
          <cell r="K62">
            <v>7232377706</v>
          </cell>
          <cell r="L62">
            <v>8437544171</v>
          </cell>
          <cell r="M62">
            <v>220.98</v>
          </cell>
          <cell r="N62">
            <v>1524000</v>
          </cell>
        </row>
        <row r="63">
          <cell r="K63">
            <v>8437544172</v>
          </cell>
          <cell r="L63">
            <v>9642710637</v>
          </cell>
          <cell r="M63">
            <v>223.78</v>
          </cell>
          <cell r="N63">
            <v>1543000</v>
          </cell>
        </row>
        <row r="64">
          <cell r="K64">
            <v>9642710638</v>
          </cell>
          <cell r="L64">
            <v>10847877103</v>
          </cell>
          <cell r="M64">
            <v>226.9</v>
          </cell>
          <cell r="N64">
            <v>1564000</v>
          </cell>
        </row>
        <row r="65">
          <cell r="K65">
            <v>10847877104</v>
          </cell>
          <cell r="L65">
            <v>12053733023.5</v>
          </cell>
          <cell r="M65">
            <v>231.47</v>
          </cell>
          <cell r="N65">
            <v>1596000</v>
          </cell>
        </row>
        <row r="66">
          <cell r="K66">
            <v>12053733024.5</v>
          </cell>
          <cell r="L66">
            <v>24106776592.5</v>
          </cell>
          <cell r="M66">
            <v>244.06</v>
          </cell>
          <cell r="N66">
            <v>1683000</v>
          </cell>
        </row>
        <row r="67">
          <cell r="K67">
            <v>24106776593.5</v>
          </cell>
          <cell r="L67">
            <v>48213553185</v>
          </cell>
          <cell r="M67">
            <v>245.1</v>
          </cell>
          <cell r="N67">
            <v>1690000</v>
          </cell>
        </row>
        <row r="68">
          <cell r="K68">
            <v>48213553186</v>
          </cell>
          <cell r="L68">
            <v>72320329777.5</v>
          </cell>
          <cell r="M68">
            <v>246.15</v>
          </cell>
          <cell r="N68">
            <v>1697000</v>
          </cell>
        </row>
        <row r="69">
          <cell r="K69">
            <v>72320329778.5</v>
          </cell>
          <cell r="L69">
            <v>96427106370</v>
          </cell>
          <cell r="M69">
            <v>246.85</v>
          </cell>
          <cell r="N69">
            <v>1702000</v>
          </cell>
        </row>
        <row r="70">
          <cell r="K70">
            <v>96427106371</v>
          </cell>
          <cell r="L70">
            <v>120533882962.5</v>
          </cell>
          <cell r="M70">
            <v>247.55</v>
          </cell>
          <cell r="N70">
            <v>1707000</v>
          </cell>
        </row>
        <row r="71">
          <cell r="K71">
            <v>120533882963.5</v>
          </cell>
          <cell r="L71">
            <v>241067765925</v>
          </cell>
          <cell r="M71">
            <v>248.25</v>
          </cell>
          <cell r="N71">
            <v>1712000</v>
          </cell>
        </row>
        <row r="72">
          <cell r="K72">
            <v>241067765926</v>
          </cell>
          <cell r="L72">
            <v>482135531850</v>
          </cell>
          <cell r="M72">
            <v>251.05</v>
          </cell>
          <cell r="N72">
            <v>1731000</v>
          </cell>
        </row>
        <row r="73">
          <cell r="K73">
            <v>482135531851</v>
          </cell>
          <cell r="L73">
            <v>602669414812.5</v>
          </cell>
          <cell r="M73">
            <v>256.99</v>
          </cell>
          <cell r="N73">
            <v>1772000</v>
          </cell>
        </row>
        <row r="74">
          <cell r="K74">
            <v>602669414813.5</v>
          </cell>
          <cell r="L74" t="str">
            <v>En adelante</v>
          </cell>
          <cell r="M74">
            <v>259.79000000000002</v>
          </cell>
          <cell r="N74">
            <v>1791000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AP22">
            <v>0</v>
          </cell>
        </row>
      </sheetData>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
      <sheetName val="2"/>
      <sheetName val="3"/>
      <sheetName val="4"/>
      <sheetName val="5"/>
      <sheetName val="6"/>
      <sheetName val="impor-2008"/>
    </sheetNames>
    <sheetDataSet>
      <sheetData sheetId="0">
        <row r="2">
          <cell r="P2" t="str">
            <v>sin tarifa</v>
          </cell>
          <cell r="T2" t="str">
            <v xml:space="preserve">sin concepto </v>
          </cell>
        </row>
        <row r="3">
          <cell r="P3" t="str">
            <v>salarios</v>
          </cell>
        </row>
        <row r="4">
          <cell r="P4" t="str">
            <v>dividendos o participaciones</v>
          </cell>
          <cell r="T4" t="str">
            <v>imp.gravadas</v>
          </cell>
        </row>
        <row r="5">
          <cell r="P5" t="str">
            <v>rendimientos financieros</v>
          </cell>
          <cell r="T5" t="str">
            <v>imp.no gravadas</v>
          </cell>
        </row>
        <row r="6">
          <cell r="P6" t="str">
            <v>loterias, rifas, apuestas</v>
          </cell>
          <cell r="T6" t="str">
            <v>comp.y serv.gravados</v>
          </cell>
        </row>
        <row r="7">
          <cell r="P7" t="str">
            <v>honorarios</v>
          </cell>
          <cell r="T7" t="str">
            <v>comp.y serv. no gravados</v>
          </cell>
        </row>
        <row r="8">
          <cell r="P8" t="str">
            <v>comisiones</v>
          </cell>
          <cell r="T8" t="str">
            <v>devol.compras anuladas</v>
          </cell>
        </row>
        <row r="9">
          <cell r="P9" t="str">
            <v>servicios</v>
          </cell>
        </row>
        <row r="10">
          <cell r="P10" t="str">
            <v>pagos al exterior - renta</v>
          </cell>
        </row>
        <row r="11">
          <cell r="P11" t="str">
            <v>compras</v>
          </cell>
        </row>
        <row r="12">
          <cell r="P12" t="str">
            <v>arrendamientos (muebles e inmuebles)</v>
          </cell>
        </row>
        <row r="13">
          <cell r="P13" t="str">
            <v>otras retenciones</v>
          </cell>
        </row>
        <row r="15">
          <cell r="P15" t="str">
            <v>timbre a otras tarifas</v>
          </cell>
        </row>
        <row r="16">
          <cell r="P16" t="str">
            <v>timbre a tarifa general</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omments" Target="../comments1.xml"/><Relationship Id="rId2" Type="http://schemas.openxmlformats.org/officeDocument/2006/relationships/printerSettings" Target="../printerSettings/printerSettings1.bin"/><Relationship Id="rId1" Type="http://schemas.openxmlformats.org/officeDocument/2006/relationships/hyperlink" Target="https://youtu.be/B41-AcpxWFA"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1" Type="http://schemas.openxmlformats.org/officeDocument/2006/relationships/hyperlink" Target="imputacion%20de%20pagos%20obligaciones%20tributarias%20Instructivo0009_06.doc"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R241"/>
  <sheetViews>
    <sheetView showGridLines="0" tabSelected="1" zoomScale="90" zoomScaleNormal="90" workbookViewId="0">
      <pane xSplit="1" ySplit="10" topLeftCell="B209" activePane="bottomRight" state="frozen"/>
      <selection pane="topRight" activeCell="B1" sqref="B1"/>
      <selection pane="bottomLeft" activeCell="A11" sqref="A11"/>
      <selection pane="bottomRight" activeCell="F216" sqref="F216"/>
    </sheetView>
  </sheetViews>
  <sheetFormatPr baseColWidth="10" defaultColWidth="11.42578125" defaultRowHeight="12.75" outlineLevelRow="1" x14ac:dyDescent="0.2"/>
  <cols>
    <col min="1" max="1" width="3.7109375" style="240" customWidth="1"/>
    <col min="2" max="2" width="8.85546875" style="240" customWidth="1"/>
    <col min="3" max="3" width="15.28515625" style="240" customWidth="1"/>
    <col min="4" max="4" width="17" style="240" customWidth="1"/>
    <col min="5" max="5" width="11.42578125" style="240"/>
    <col min="6" max="6" width="14" style="240" customWidth="1"/>
    <col min="7" max="7" width="27.28515625" style="240" customWidth="1"/>
    <col min="8" max="8" width="13" style="240" customWidth="1"/>
    <col min="9" max="9" width="8.5703125" style="240" customWidth="1"/>
    <col min="10" max="10" width="4.140625" style="240" customWidth="1"/>
    <col min="11" max="11" width="6.28515625" style="240" customWidth="1"/>
    <col min="12" max="12" width="4.140625" style="240" customWidth="1"/>
    <col min="13" max="13" width="16" style="240" customWidth="1"/>
    <col min="14" max="14" width="6.42578125" style="240" customWidth="1"/>
    <col min="15" max="15" width="10.140625" style="240" customWidth="1"/>
    <col min="16" max="16" width="16.7109375" style="244" customWidth="1"/>
    <col min="17" max="17" width="14.42578125" style="240" customWidth="1"/>
    <col min="18" max="16384" width="11.42578125" style="240"/>
  </cols>
  <sheetData>
    <row r="1" spans="2:18" ht="26.25" x14ac:dyDescent="0.4">
      <c r="B1" s="1"/>
      <c r="C1" s="2"/>
      <c r="D1" s="2"/>
      <c r="E1" s="2"/>
      <c r="F1" s="2"/>
      <c r="G1" s="2"/>
      <c r="H1" s="2"/>
      <c r="I1" s="2"/>
      <c r="J1" s="2"/>
      <c r="K1" s="2"/>
      <c r="L1" s="2"/>
      <c r="M1" s="2"/>
      <c r="N1" s="7"/>
      <c r="O1" s="22" t="s">
        <v>13</v>
      </c>
      <c r="P1" s="182">
        <f>SUM(F12:F200)</f>
        <v>4</v>
      </c>
    </row>
    <row r="2" spans="2:18" x14ac:dyDescent="0.2">
      <c r="B2" s="3"/>
      <c r="C2" s="4"/>
      <c r="D2" s="5"/>
      <c r="E2" s="2"/>
      <c r="F2" s="6" t="s">
        <v>0</v>
      </c>
      <c r="G2" s="254">
        <v>100000000</v>
      </c>
      <c r="H2" s="2"/>
      <c r="I2" s="7" t="s">
        <v>1</v>
      </c>
      <c r="J2" s="2"/>
      <c r="K2" s="2"/>
      <c r="L2" s="2"/>
      <c r="M2" s="2"/>
      <c r="N2" s="2"/>
      <c r="O2" s="2"/>
      <c r="P2" s="179"/>
    </row>
    <row r="3" spans="2:18" x14ac:dyDescent="0.2">
      <c r="B3" s="2"/>
      <c r="C3" s="2"/>
      <c r="D3" s="5"/>
      <c r="E3" s="2"/>
      <c r="F3" s="2"/>
      <c r="G3" s="2"/>
      <c r="H3" s="2"/>
      <c r="I3" s="2"/>
      <c r="J3" s="2"/>
      <c r="K3" s="2"/>
      <c r="L3" s="2"/>
      <c r="M3" s="2"/>
      <c r="N3" s="7"/>
      <c r="O3" s="22" t="s">
        <v>16</v>
      </c>
      <c r="P3" s="183">
        <f>+G2</f>
        <v>100000000</v>
      </c>
    </row>
    <row r="4" spans="2:18" x14ac:dyDescent="0.2">
      <c r="B4" s="8"/>
      <c r="C4" s="4"/>
      <c r="D4" s="5"/>
      <c r="E4" s="2"/>
      <c r="F4" s="6" t="s">
        <v>2</v>
      </c>
      <c r="G4" s="292">
        <v>44358</v>
      </c>
      <c r="H4" s="293"/>
      <c r="I4" s="181" t="s">
        <v>3</v>
      </c>
      <c r="J4" s="2"/>
      <c r="K4" s="2"/>
      <c r="L4" s="2"/>
      <c r="M4" s="2"/>
      <c r="N4" s="2"/>
      <c r="O4" s="2"/>
      <c r="P4" s="179"/>
    </row>
    <row r="5" spans="2:18" x14ac:dyDescent="0.2">
      <c r="B5" s="2"/>
      <c r="C5" s="2"/>
      <c r="D5" s="5"/>
      <c r="E5" s="2"/>
      <c r="F5" s="2"/>
      <c r="G5" s="2"/>
      <c r="H5" s="2"/>
      <c r="I5" s="2"/>
      <c r="J5" s="2"/>
      <c r="K5" s="2"/>
      <c r="L5" s="2"/>
      <c r="M5" s="2"/>
      <c r="N5" s="7"/>
      <c r="O5" s="22" t="s">
        <v>19</v>
      </c>
      <c r="P5" s="183">
        <f>ROUND(SUM(G12:G200),-3)+1000</f>
        <v>262000</v>
      </c>
      <c r="Q5" s="241">
        <f>+P5/P1</f>
        <v>65500</v>
      </c>
      <c r="R5" s="242" t="s">
        <v>212</v>
      </c>
    </row>
    <row r="6" spans="2:18" x14ac:dyDescent="0.2">
      <c r="B6" s="2"/>
      <c r="C6" s="4"/>
      <c r="D6" s="5"/>
      <c r="E6" s="2"/>
      <c r="F6" s="6" t="s">
        <v>4</v>
      </c>
      <c r="G6" s="292">
        <v>44362</v>
      </c>
      <c r="H6" s="293"/>
      <c r="I6" s="7" t="s">
        <v>5</v>
      </c>
      <c r="J6" s="2"/>
      <c r="K6" s="2"/>
      <c r="L6" s="2"/>
      <c r="M6" s="2"/>
      <c r="N6" s="2"/>
      <c r="O6" s="2"/>
      <c r="P6" s="179"/>
    </row>
    <row r="7" spans="2:18" ht="21.75" customHeight="1" x14ac:dyDescent="0.3">
      <c r="B7" s="2"/>
      <c r="C7" s="2"/>
      <c r="D7" s="5"/>
      <c r="E7" s="2"/>
      <c r="F7" s="2"/>
      <c r="G7" s="2"/>
      <c r="H7" s="2"/>
      <c r="I7" s="2"/>
      <c r="J7" s="2"/>
      <c r="K7" s="2"/>
      <c r="L7" s="2"/>
      <c r="M7" s="2"/>
      <c r="N7" s="7"/>
      <c r="O7" s="22" t="s">
        <v>137</v>
      </c>
      <c r="P7" s="184">
        <f>IF(Q7="S",+sancion!C111,0)</f>
        <v>0</v>
      </c>
      <c r="Q7" s="243" t="s">
        <v>229</v>
      </c>
      <c r="R7" s="242" t="s">
        <v>211</v>
      </c>
    </row>
    <row r="8" spans="2:18" x14ac:dyDescent="0.2">
      <c r="B8" s="2"/>
      <c r="C8" s="4"/>
      <c r="D8" s="5"/>
      <c r="E8" s="2"/>
      <c r="F8" s="6" t="s">
        <v>6</v>
      </c>
      <c r="G8" s="9">
        <f>G6-G4</f>
        <v>4</v>
      </c>
      <c r="H8" s="2"/>
      <c r="I8" s="2"/>
      <c r="J8" s="2"/>
      <c r="K8" s="2"/>
      <c r="L8" s="2"/>
      <c r="M8" s="2"/>
      <c r="N8" s="2"/>
      <c r="O8" s="2"/>
      <c r="P8" s="179"/>
    </row>
    <row r="9" spans="2:18" ht="13.5" thickBot="1" x14ac:dyDescent="0.25">
      <c r="B9" s="2"/>
      <c r="C9" s="2"/>
      <c r="D9" s="5"/>
      <c r="E9" s="10"/>
      <c r="F9" s="2"/>
      <c r="G9" s="2"/>
      <c r="H9" s="2"/>
      <c r="I9" s="2"/>
      <c r="J9" s="2"/>
      <c r="K9" s="2"/>
      <c r="L9" s="2"/>
      <c r="M9" s="2"/>
      <c r="N9" s="7"/>
      <c r="O9" s="22" t="s">
        <v>22</v>
      </c>
      <c r="P9" s="183">
        <f>SUM(P3:P7)</f>
        <v>100262000</v>
      </c>
    </row>
    <row r="10" spans="2:18" ht="13.5" thickBot="1" x14ac:dyDescent="0.25">
      <c r="B10" s="11" t="s">
        <v>7</v>
      </c>
      <c r="C10" s="12" t="s">
        <v>8</v>
      </c>
      <c r="D10" s="13"/>
      <c r="E10" s="14" t="s">
        <v>9</v>
      </c>
      <c r="F10" s="12" t="s">
        <v>10</v>
      </c>
      <c r="G10" s="15" t="s">
        <v>11</v>
      </c>
      <c r="H10" s="2"/>
      <c r="I10" s="2"/>
      <c r="J10" s="2"/>
      <c r="K10" s="2"/>
      <c r="L10" s="2"/>
      <c r="M10" s="2"/>
    </row>
    <row r="11" spans="2:18" x14ac:dyDescent="0.2">
      <c r="B11" s="16" t="s">
        <v>12</v>
      </c>
      <c r="C11" s="17"/>
      <c r="D11" s="18"/>
      <c r="E11" s="19"/>
      <c r="F11" s="17"/>
      <c r="G11" s="20"/>
      <c r="H11" s="21"/>
      <c r="I11" s="2"/>
      <c r="J11" s="2"/>
      <c r="K11" s="2"/>
      <c r="L11" s="179"/>
      <c r="M11" s="2"/>
    </row>
    <row r="12" spans="2:18" x14ac:dyDescent="0.2">
      <c r="B12" s="23" t="s">
        <v>14</v>
      </c>
      <c r="C12" s="24"/>
      <c r="D12" s="25">
        <v>38926</v>
      </c>
      <c r="E12" s="26">
        <v>0.20630000000000001</v>
      </c>
      <c r="F12" s="173">
        <f>IF(D12&lt;$G$4,0,IF(D12&gt;$G$6,($G$6-$G$4),(D12-$G$4)))</f>
        <v>0</v>
      </c>
      <c r="G12" s="27">
        <f>$G$2*(E12/365*F12)</f>
        <v>0</v>
      </c>
      <c r="H12" s="2"/>
      <c r="I12" s="2"/>
      <c r="J12" s="2"/>
      <c r="K12" s="2"/>
      <c r="L12" s="179"/>
      <c r="M12" s="2"/>
    </row>
    <row r="13" spans="2:18" x14ac:dyDescent="0.2">
      <c r="B13" s="28" t="s">
        <v>15</v>
      </c>
      <c r="C13" s="29"/>
      <c r="D13" s="30"/>
      <c r="E13" s="31"/>
      <c r="F13" s="174"/>
      <c r="G13" s="32"/>
      <c r="H13" s="2"/>
      <c r="I13" s="2"/>
      <c r="J13" s="2"/>
      <c r="K13" s="2"/>
      <c r="L13" s="179"/>
      <c r="M13" s="2"/>
    </row>
    <row r="14" spans="2:18" hidden="1" outlineLevel="1" x14ac:dyDescent="0.2">
      <c r="B14" s="294">
        <v>2006</v>
      </c>
      <c r="C14" s="33" t="s">
        <v>17</v>
      </c>
      <c r="D14" s="34">
        <v>38929</v>
      </c>
      <c r="E14" s="35">
        <v>0.22620000000000001</v>
      </c>
      <c r="F14" s="175">
        <f>IF(D14&lt;$G$4,0,IF(D14&gt;$G$6,($G$6-$G$4-SUM($F$12:F13)),(D14-$G$4-SUM($F$12:F13))))</f>
        <v>0</v>
      </c>
      <c r="G14" s="39">
        <f t="shared" ref="G14:G77" si="0">+($G$2*H14)*F14</f>
        <v>0</v>
      </c>
      <c r="H14" s="195">
        <f t="shared" ref="H14:H77" si="1">+E14/366</f>
        <v>6.1803278688524589E-4</v>
      </c>
      <c r="I14" s="2"/>
      <c r="J14" s="2"/>
      <c r="K14" s="2"/>
      <c r="L14" s="179"/>
      <c r="M14" s="2"/>
    </row>
    <row r="15" spans="2:18" hidden="1" outlineLevel="1" x14ac:dyDescent="0.2">
      <c r="B15" s="290"/>
      <c r="C15" s="36" t="s">
        <v>18</v>
      </c>
      <c r="D15" s="37">
        <v>38960</v>
      </c>
      <c r="E15" s="38">
        <v>0.2253</v>
      </c>
      <c r="F15" s="176">
        <f>IF(D15&lt;$G$4,0,IF(D15&gt;$G$6,($G$6-$G$4-SUM($F$12:F14)),(D15-$G$4-SUM($F$12:F14))))</f>
        <v>0</v>
      </c>
      <c r="G15" s="39">
        <f t="shared" si="0"/>
        <v>0</v>
      </c>
      <c r="H15" s="195">
        <f t="shared" si="1"/>
        <v>6.1557377049180329E-4</v>
      </c>
      <c r="I15" s="2"/>
      <c r="J15" s="2"/>
      <c r="K15" s="2"/>
      <c r="L15" s="179"/>
      <c r="M15" s="2"/>
    </row>
    <row r="16" spans="2:18" hidden="1" outlineLevel="1" x14ac:dyDescent="0.2">
      <c r="B16" s="290"/>
      <c r="C16" s="36" t="s">
        <v>20</v>
      </c>
      <c r="D16" s="37">
        <v>38990</v>
      </c>
      <c r="E16" s="38">
        <v>0.2258</v>
      </c>
      <c r="F16" s="176">
        <f>IF(D16&lt;$G$4,0,IF(D16&gt;$G$6,($G$6-$G$4-SUM($F$12:F15)),(D16-$G$4-SUM($F$12:F15))))</f>
        <v>0</v>
      </c>
      <c r="G16" s="39">
        <f t="shared" si="0"/>
        <v>0</v>
      </c>
      <c r="H16" s="195">
        <f t="shared" si="1"/>
        <v>6.1693989071038256E-4</v>
      </c>
      <c r="I16" s="2"/>
      <c r="J16" s="2"/>
      <c r="K16" s="2"/>
      <c r="L16" s="179"/>
      <c r="M16" s="2"/>
    </row>
    <row r="17" spans="2:13" hidden="1" outlineLevel="1" x14ac:dyDescent="0.2">
      <c r="B17" s="290"/>
      <c r="C17" s="36" t="s">
        <v>21</v>
      </c>
      <c r="D17" s="37">
        <v>39021</v>
      </c>
      <c r="E17" s="38">
        <v>0.2261</v>
      </c>
      <c r="F17" s="176">
        <f>IF(D17&lt;$G$4,0,IF(D17&gt;$G$6,($G$6-$G$4-SUM($F$12:F16)),(D17-$G$4-SUM($F$12:F16))))</f>
        <v>0</v>
      </c>
      <c r="G17" s="39">
        <f t="shared" si="0"/>
        <v>0</v>
      </c>
      <c r="H17" s="195">
        <f t="shared" si="1"/>
        <v>6.1775956284153006E-4</v>
      </c>
      <c r="I17" s="2"/>
      <c r="J17" s="2"/>
      <c r="K17" s="2"/>
      <c r="L17" s="179"/>
      <c r="M17" s="2"/>
    </row>
    <row r="18" spans="2:13" hidden="1" outlineLevel="1" x14ac:dyDescent="0.2">
      <c r="B18" s="290"/>
      <c r="C18" s="36" t="s">
        <v>23</v>
      </c>
      <c r="D18" s="37">
        <v>39051</v>
      </c>
      <c r="E18" s="38">
        <v>0.2261</v>
      </c>
      <c r="F18" s="176">
        <f>IF(D18&lt;$G$4,0,IF(D18&gt;$G$6,($G$6-$G$4-SUM($F$12:F17)),(D18-$G$4-SUM($F$12:F17))))</f>
        <v>0</v>
      </c>
      <c r="G18" s="39">
        <f t="shared" si="0"/>
        <v>0</v>
      </c>
      <c r="H18" s="195">
        <f t="shared" si="1"/>
        <v>6.1775956284153006E-4</v>
      </c>
      <c r="I18" s="2"/>
      <c r="J18" s="2"/>
      <c r="K18" s="2"/>
      <c r="L18" s="179"/>
      <c r="M18" s="2"/>
    </row>
    <row r="19" spans="2:13" ht="13.5" collapsed="1" thickBot="1" x14ac:dyDescent="0.25">
      <c r="B19" s="291"/>
      <c r="C19" s="40" t="s">
        <v>24</v>
      </c>
      <c r="D19" s="41">
        <v>39082</v>
      </c>
      <c r="E19" s="42">
        <v>0.2261</v>
      </c>
      <c r="F19" s="177">
        <f>IF(D19&lt;$G$4,0,IF(D19&gt;$G$6,($G$6-$G$4-SUM($F$12:F18)),(D19-$G$4-SUM($F$12:F18))))</f>
        <v>0</v>
      </c>
      <c r="G19" s="39">
        <f t="shared" si="0"/>
        <v>0</v>
      </c>
      <c r="H19" s="195">
        <f t="shared" si="1"/>
        <v>6.1775956284153006E-4</v>
      </c>
      <c r="I19" s="2"/>
      <c r="J19" s="2"/>
      <c r="K19" s="2"/>
      <c r="L19" s="179"/>
      <c r="M19" s="2"/>
    </row>
    <row r="20" spans="2:13" hidden="1" outlineLevel="1" x14ac:dyDescent="0.2">
      <c r="B20" s="289">
        <v>2007</v>
      </c>
      <c r="C20" s="44" t="s">
        <v>25</v>
      </c>
      <c r="D20" s="45">
        <v>39113</v>
      </c>
      <c r="E20" s="46">
        <v>0.32090000000000002</v>
      </c>
      <c r="F20" s="178">
        <f>IF(D20&lt;$G$4,0,IF(D20&gt;$G$6,($G$6-$G$4-SUM($F$12:F19)),(D20-$G$4-SUM($F$12:F19))))</f>
        <v>0</v>
      </c>
      <c r="G20" s="39">
        <f t="shared" si="0"/>
        <v>0</v>
      </c>
      <c r="H20" s="195">
        <f t="shared" si="1"/>
        <v>8.7677595628415309E-4</v>
      </c>
      <c r="I20" s="2"/>
      <c r="J20" s="2"/>
      <c r="K20" s="2"/>
      <c r="L20" s="179"/>
      <c r="M20" s="2"/>
    </row>
    <row r="21" spans="2:13" hidden="1" outlineLevel="1" x14ac:dyDescent="0.2">
      <c r="B21" s="290"/>
      <c r="C21" s="36" t="s">
        <v>26</v>
      </c>
      <c r="D21" s="37">
        <v>39138</v>
      </c>
      <c r="E21" s="38">
        <v>0.32090000000000002</v>
      </c>
      <c r="F21" s="176">
        <f>IF(D21&lt;$G$4,0,IF(D21&gt;$G$6,($G$6-$G$4-SUM($F$12:F20)),(D21-$G$4-SUM($F$12:F20))))</f>
        <v>0</v>
      </c>
      <c r="G21" s="39">
        <f t="shared" si="0"/>
        <v>0</v>
      </c>
      <c r="H21" s="195">
        <f t="shared" si="1"/>
        <v>8.7677595628415309E-4</v>
      </c>
      <c r="I21" s="2"/>
      <c r="J21" s="2"/>
      <c r="K21" s="2"/>
      <c r="L21" s="179"/>
      <c r="M21" s="2"/>
    </row>
    <row r="22" spans="2:13" hidden="1" outlineLevel="1" x14ac:dyDescent="0.2">
      <c r="B22" s="290"/>
      <c r="C22" s="36" t="s">
        <v>26</v>
      </c>
      <c r="D22" s="37">
        <v>39141</v>
      </c>
      <c r="E22" s="38">
        <v>0.20749999999999999</v>
      </c>
      <c r="F22" s="176">
        <f>IF(D22&lt;$G$4,0,IF(D22&gt;$G$6,($G$6-$G$4-SUM($F$12:F21)),(D22-$G$4-SUM($F$12:F21))))</f>
        <v>0</v>
      </c>
      <c r="G22" s="39">
        <f t="shared" si="0"/>
        <v>0</v>
      </c>
      <c r="H22" s="195">
        <f t="shared" si="1"/>
        <v>5.6693989071038254E-4</v>
      </c>
      <c r="I22" s="2"/>
      <c r="J22" s="2"/>
      <c r="K22" s="2"/>
      <c r="L22" s="179"/>
      <c r="M22" s="2"/>
    </row>
    <row r="23" spans="2:13" hidden="1" outlineLevel="1" x14ac:dyDescent="0.2">
      <c r="B23" s="290"/>
      <c r="C23" s="36" t="s">
        <v>27</v>
      </c>
      <c r="D23" s="37">
        <v>39172</v>
      </c>
      <c r="E23" s="38">
        <v>0.20749999999999999</v>
      </c>
      <c r="F23" s="176">
        <f>IF(D23&lt;$G$4,0,IF(D23&gt;$G$6,($G$6-$G$4-SUM($F$12:F22)),(D23-$G$4-SUM($F$12:F22))))</f>
        <v>0</v>
      </c>
      <c r="G23" s="39">
        <f t="shared" si="0"/>
        <v>0</v>
      </c>
      <c r="H23" s="195">
        <f t="shared" si="1"/>
        <v>5.6693989071038254E-4</v>
      </c>
      <c r="I23" s="2"/>
      <c r="J23" s="2"/>
      <c r="K23" s="2"/>
      <c r="L23" s="2"/>
      <c r="M23" s="2"/>
    </row>
    <row r="24" spans="2:13" hidden="1" outlineLevel="1" x14ac:dyDescent="0.2">
      <c r="B24" s="290"/>
      <c r="C24" s="36" t="s">
        <v>28</v>
      </c>
      <c r="D24" s="37">
        <v>39202</v>
      </c>
      <c r="E24" s="38">
        <v>0.25119999999999998</v>
      </c>
      <c r="F24" s="176">
        <f>IF(D24&lt;$G$4,0,IF(D24&gt;$G$6,($G$6-$G$4-SUM($F$12:F23)),(D24-$G$4-SUM($F$12:F23))))</f>
        <v>0</v>
      </c>
      <c r="G24" s="39">
        <f t="shared" si="0"/>
        <v>0</v>
      </c>
      <c r="H24" s="195">
        <f t="shared" si="1"/>
        <v>6.8633879781420759E-4</v>
      </c>
      <c r="I24" s="2"/>
      <c r="J24" s="2"/>
      <c r="K24" s="2"/>
      <c r="L24" s="2"/>
      <c r="M24" s="2"/>
    </row>
    <row r="25" spans="2:13" hidden="1" outlineLevel="1" x14ac:dyDescent="0.2">
      <c r="B25" s="290"/>
      <c r="C25" s="36" t="s">
        <v>29</v>
      </c>
      <c r="D25" s="37">
        <v>39233</v>
      </c>
      <c r="E25" s="38">
        <v>0.25119999999999998</v>
      </c>
      <c r="F25" s="176">
        <f>IF(D25&lt;$G$4,0,IF(D25&gt;$G$6,($G$6-$G$4-SUM($F$12:F24)),(D25-$G$4-SUM($F$12:F24))))</f>
        <v>0</v>
      </c>
      <c r="G25" s="39">
        <f t="shared" si="0"/>
        <v>0</v>
      </c>
      <c r="H25" s="195">
        <f t="shared" si="1"/>
        <v>6.8633879781420759E-4</v>
      </c>
      <c r="I25" s="2"/>
      <c r="J25" s="2"/>
      <c r="K25" s="2"/>
      <c r="L25" s="2"/>
      <c r="M25" s="2"/>
    </row>
    <row r="26" spans="2:13" hidden="1" outlineLevel="1" x14ac:dyDescent="0.2">
      <c r="B26" s="290"/>
      <c r="C26" s="36" t="s">
        <v>30</v>
      </c>
      <c r="D26" s="37">
        <v>39263</v>
      </c>
      <c r="E26" s="38">
        <v>0.25119999999999998</v>
      </c>
      <c r="F26" s="176">
        <f>IF(D26&lt;$G$4,0,IF(D26&gt;$G$6,($G$6-$G$4-SUM($F$12:F25)),(D26-$G$4-SUM($F$12:F25))))</f>
        <v>0</v>
      </c>
      <c r="G26" s="39">
        <f t="shared" si="0"/>
        <v>0</v>
      </c>
      <c r="H26" s="195">
        <f t="shared" si="1"/>
        <v>6.8633879781420759E-4</v>
      </c>
      <c r="I26" s="2"/>
      <c r="J26" s="2"/>
      <c r="K26" s="2"/>
      <c r="L26" s="2"/>
      <c r="M26" s="2"/>
    </row>
    <row r="27" spans="2:13" hidden="1" outlineLevel="1" x14ac:dyDescent="0.2">
      <c r="B27" s="290"/>
      <c r="C27" s="36" t="s">
        <v>17</v>
      </c>
      <c r="D27" s="37">
        <v>39294</v>
      </c>
      <c r="E27" s="38">
        <v>0.28510000000000002</v>
      </c>
      <c r="F27" s="176">
        <f>IF(D27&lt;$G$4,0,IF(D27&gt;$G$6,($G$6-$G$4-SUM($F$12:F26)),(D27-$G$4-SUM($F$12:F26))))</f>
        <v>0</v>
      </c>
      <c r="G27" s="39">
        <f t="shared" si="0"/>
        <v>0</v>
      </c>
      <c r="H27" s="195">
        <f t="shared" si="1"/>
        <v>7.7896174863387982E-4</v>
      </c>
      <c r="I27" s="2"/>
      <c r="J27" s="2"/>
      <c r="K27" s="2"/>
      <c r="L27" s="2"/>
      <c r="M27" s="2"/>
    </row>
    <row r="28" spans="2:13" hidden="1" outlineLevel="1" x14ac:dyDescent="0.2">
      <c r="B28" s="290"/>
      <c r="C28" s="36" t="s">
        <v>18</v>
      </c>
      <c r="D28" s="37">
        <v>39325</v>
      </c>
      <c r="E28" s="38">
        <v>0.28510000000000002</v>
      </c>
      <c r="F28" s="176">
        <f>IF(D28&lt;$G$4,0,IF(D28&gt;$G$6,($G$6-$G$4-SUM($F$12:F27)),(D28-$G$4-SUM($F$12:F27))))</f>
        <v>0</v>
      </c>
      <c r="G28" s="39">
        <f t="shared" si="0"/>
        <v>0</v>
      </c>
      <c r="H28" s="195">
        <f t="shared" si="1"/>
        <v>7.7896174863387982E-4</v>
      </c>
      <c r="I28" s="2"/>
      <c r="J28" s="2"/>
      <c r="K28" s="2"/>
      <c r="L28" s="2"/>
      <c r="M28" s="2"/>
    </row>
    <row r="29" spans="2:13" hidden="1" outlineLevel="1" x14ac:dyDescent="0.2">
      <c r="B29" s="290"/>
      <c r="C29" s="36" t="s">
        <v>20</v>
      </c>
      <c r="D29" s="37">
        <v>39355</v>
      </c>
      <c r="E29" s="245">
        <v>0.28510000000000002</v>
      </c>
      <c r="F29" s="176">
        <f>IF(D29&lt;$G$4,0,IF(D29&gt;$G$6,($G$6-$G$4-SUM($F$12:F28)),(D29-$G$4-SUM($F$12:F28))))</f>
        <v>0</v>
      </c>
      <c r="G29" s="39">
        <f t="shared" si="0"/>
        <v>0</v>
      </c>
      <c r="H29" s="195">
        <f t="shared" si="1"/>
        <v>7.7896174863387982E-4</v>
      </c>
      <c r="I29" s="2"/>
      <c r="J29" s="2"/>
      <c r="K29" s="2"/>
      <c r="L29" s="2"/>
      <c r="M29" s="2"/>
    </row>
    <row r="30" spans="2:13" hidden="1" outlineLevel="1" x14ac:dyDescent="0.2">
      <c r="B30" s="290"/>
      <c r="C30" s="36" t="s">
        <v>21</v>
      </c>
      <c r="D30" s="37">
        <v>39386</v>
      </c>
      <c r="E30" s="245">
        <v>0.31890000000000002</v>
      </c>
      <c r="F30" s="176">
        <f>IF(D30&lt;$G$4,0,IF(D30&gt;$G$6,($G$6-$G$4-SUM($F$12:F29)),(D30-$G$4-SUM($F$12:F29))))</f>
        <v>0</v>
      </c>
      <c r="G30" s="39">
        <f t="shared" si="0"/>
        <v>0</v>
      </c>
      <c r="H30" s="195">
        <f t="shared" si="1"/>
        <v>8.7131147540983611E-4</v>
      </c>
      <c r="I30" s="2"/>
      <c r="J30" s="2"/>
      <c r="K30" s="2"/>
      <c r="L30" s="2"/>
      <c r="M30" s="2"/>
    </row>
    <row r="31" spans="2:13" hidden="1" outlineLevel="1" x14ac:dyDescent="0.2">
      <c r="B31" s="290"/>
      <c r="C31" s="36" t="s">
        <v>23</v>
      </c>
      <c r="D31" s="37">
        <v>39416</v>
      </c>
      <c r="E31" s="245">
        <v>0.31890000000000002</v>
      </c>
      <c r="F31" s="176">
        <f>IF(D31&lt;$G$4,0,IF(D31&gt;$G$6,($G$6-$G$4-SUM($F$12:F30)),(D31-$G$4-SUM($F$12:F30))))</f>
        <v>0</v>
      </c>
      <c r="G31" s="39">
        <f t="shared" si="0"/>
        <v>0</v>
      </c>
      <c r="H31" s="195">
        <f t="shared" si="1"/>
        <v>8.7131147540983611E-4</v>
      </c>
      <c r="I31" s="2"/>
      <c r="J31" s="2"/>
      <c r="K31" s="2"/>
      <c r="L31" s="2"/>
      <c r="M31" s="2"/>
    </row>
    <row r="32" spans="2:13" ht="13.5" collapsed="1" thickBot="1" x14ac:dyDescent="0.25">
      <c r="B32" s="291"/>
      <c r="C32" s="40" t="s">
        <v>24</v>
      </c>
      <c r="D32" s="41">
        <v>39447</v>
      </c>
      <c r="E32" s="246">
        <v>0.31890000000000002</v>
      </c>
      <c r="F32" s="177">
        <f>IF(D32&lt;$G$4,0,IF(D32&gt;$G$6,($G$6-$G$4-SUM($F$12:F31)),(D32-$G$4-SUM($F$12:F31))))</f>
        <v>0</v>
      </c>
      <c r="G32" s="39">
        <f t="shared" si="0"/>
        <v>0</v>
      </c>
      <c r="H32" s="195">
        <f t="shared" si="1"/>
        <v>8.7131147540983611E-4</v>
      </c>
      <c r="I32" s="2"/>
      <c r="J32" s="2"/>
      <c r="K32" s="2"/>
      <c r="L32" s="2"/>
      <c r="M32" s="2"/>
    </row>
    <row r="33" spans="2:13" hidden="1" outlineLevel="1" x14ac:dyDescent="0.2">
      <c r="B33" s="289">
        <v>2008</v>
      </c>
      <c r="C33" s="44" t="s">
        <v>25</v>
      </c>
      <c r="D33" s="45">
        <v>39478</v>
      </c>
      <c r="E33" s="247">
        <v>0.32750000000000001</v>
      </c>
      <c r="F33" s="178">
        <f>IF(D33&lt;$G$4,0,IF(D33&gt;$G$6,($G$6-$G$4-SUM($F$12:F32)),(D33-$G$4-SUM($F$12:F32))))</f>
        <v>0</v>
      </c>
      <c r="G33" s="39">
        <f t="shared" si="0"/>
        <v>0</v>
      </c>
      <c r="H33" s="195">
        <f t="shared" si="1"/>
        <v>8.9480874316939893E-4</v>
      </c>
      <c r="I33" s="2"/>
      <c r="J33" s="2"/>
      <c r="K33" s="2"/>
      <c r="L33" s="2"/>
      <c r="M33" s="2"/>
    </row>
    <row r="34" spans="2:13" hidden="1" outlineLevel="1" x14ac:dyDescent="0.2">
      <c r="B34" s="290"/>
      <c r="C34" s="36" t="s">
        <v>26</v>
      </c>
      <c r="D34" s="37">
        <v>39507</v>
      </c>
      <c r="E34" s="245">
        <v>0.32750000000000001</v>
      </c>
      <c r="F34" s="176">
        <f>IF(D34&lt;$G$4,0,IF(D34&gt;$G$6,($G$6-$G$4-SUM($F$12:F33)),(D34-$G$4-SUM($F$12:F33))))</f>
        <v>0</v>
      </c>
      <c r="G34" s="39">
        <f t="shared" si="0"/>
        <v>0</v>
      </c>
      <c r="H34" s="195">
        <f t="shared" si="1"/>
        <v>8.9480874316939893E-4</v>
      </c>
      <c r="I34" s="2"/>
      <c r="J34" s="2"/>
      <c r="K34" s="2"/>
      <c r="L34" s="2"/>
      <c r="M34" s="2"/>
    </row>
    <row r="35" spans="2:13" hidden="1" outlineLevel="1" x14ac:dyDescent="0.2">
      <c r="B35" s="290"/>
      <c r="C35" s="36" t="s">
        <v>27</v>
      </c>
      <c r="D35" s="37">
        <v>39538</v>
      </c>
      <c r="E35" s="245">
        <v>0.32750000000000001</v>
      </c>
      <c r="F35" s="176">
        <f>IF(D35&lt;$G$4,0,IF(D35&gt;$G$6,($G$6-$G$4-SUM($F$12:F34)),(D35-$G$4-SUM($F$12:F34))))</f>
        <v>0</v>
      </c>
      <c r="G35" s="39">
        <f t="shared" si="0"/>
        <v>0</v>
      </c>
      <c r="H35" s="195">
        <f t="shared" si="1"/>
        <v>8.9480874316939893E-4</v>
      </c>
      <c r="I35" s="2"/>
      <c r="J35" s="2"/>
      <c r="K35" s="2"/>
      <c r="L35" s="2"/>
      <c r="M35" s="2"/>
    </row>
    <row r="36" spans="2:13" hidden="1" outlineLevel="1" x14ac:dyDescent="0.2">
      <c r="B36" s="290"/>
      <c r="C36" s="36" t="s">
        <v>28</v>
      </c>
      <c r="D36" s="37">
        <v>39568</v>
      </c>
      <c r="E36" s="245">
        <v>0.32879999999999998</v>
      </c>
      <c r="F36" s="176">
        <f>IF(D36&lt;$G$4,0,IF(D36&gt;$G$6,($G$6-$G$4-SUM($F$12:F35)),(D36-$G$4-SUM($F$12:F35))))</f>
        <v>0</v>
      </c>
      <c r="G36" s="39">
        <f t="shared" si="0"/>
        <v>0</v>
      </c>
      <c r="H36" s="195">
        <f t="shared" si="1"/>
        <v>8.9836065573770487E-4</v>
      </c>
      <c r="I36" s="2"/>
      <c r="J36" s="2"/>
      <c r="K36" s="2"/>
      <c r="L36" s="2"/>
      <c r="M36" s="2"/>
    </row>
    <row r="37" spans="2:13" hidden="1" outlineLevel="1" x14ac:dyDescent="0.2">
      <c r="B37" s="290"/>
      <c r="C37" s="36" t="s">
        <v>29</v>
      </c>
      <c r="D37" s="37">
        <v>39599</v>
      </c>
      <c r="E37" s="245">
        <v>0.32879999999999998</v>
      </c>
      <c r="F37" s="176">
        <f>IF(D37&lt;$G$4,0,IF(D37&gt;$G$6,($G$6-$G$4-SUM($F$12:F36)),(D37-$G$4-SUM($F$12:F36))))</f>
        <v>0</v>
      </c>
      <c r="G37" s="39">
        <f t="shared" si="0"/>
        <v>0</v>
      </c>
      <c r="H37" s="195">
        <f t="shared" si="1"/>
        <v>8.9836065573770487E-4</v>
      </c>
      <c r="I37" s="2"/>
      <c r="J37" s="2"/>
      <c r="K37" s="2"/>
      <c r="L37" s="2"/>
      <c r="M37" s="2"/>
    </row>
    <row r="38" spans="2:13" hidden="1" outlineLevel="1" x14ac:dyDescent="0.2">
      <c r="B38" s="290"/>
      <c r="C38" s="36" t="s">
        <v>30</v>
      </c>
      <c r="D38" s="37">
        <v>39629</v>
      </c>
      <c r="E38" s="245">
        <v>0.32879999999999998</v>
      </c>
      <c r="F38" s="176">
        <f>IF(D38&lt;$G$4,0,IF(D38&gt;$G$6,($G$6-$G$4-SUM($F$12:F37)),(D38-$G$4-SUM($F$12:F37))))</f>
        <v>0</v>
      </c>
      <c r="G38" s="39">
        <f t="shared" si="0"/>
        <v>0</v>
      </c>
      <c r="H38" s="195">
        <f t="shared" si="1"/>
        <v>8.9836065573770487E-4</v>
      </c>
      <c r="I38" s="2"/>
      <c r="J38" s="2"/>
      <c r="K38" s="2"/>
      <c r="L38" s="2"/>
      <c r="M38" s="2"/>
    </row>
    <row r="39" spans="2:13" hidden="1" outlineLevel="1" x14ac:dyDescent="0.2">
      <c r="B39" s="290"/>
      <c r="C39" s="36" t="s">
        <v>17</v>
      </c>
      <c r="D39" s="37">
        <v>39660</v>
      </c>
      <c r="E39" s="245">
        <v>0.32269999999999999</v>
      </c>
      <c r="F39" s="176">
        <f>IF(D39&lt;$G$4,0,IF(D39&gt;$G$6,($G$6-$G$4-SUM($F$12:F38)),(D39-$G$4-SUM($F$12:F38))))</f>
        <v>0</v>
      </c>
      <c r="G39" s="39">
        <f t="shared" si="0"/>
        <v>0</v>
      </c>
      <c r="H39" s="195">
        <f t="shared" si="1"/>
        <v>8.816939890710382E-4</v>
      </c>
      <c r="I39" s="2"/>
      <c r="J39" s="2"/>
      <c r="K39" s="2"/>
      <c r="L39" s="2"/>
      <c r="M39" s="2"/>
    </row>
    <row r="40" spans="2:13" hidden="1" outlineLevel="1" x14ac:dyDescent="0.2">
      <c r="B40" s="290"/>
      <c r="C40" s="36" t="s">
        <v>18</v>
      </c>
      <c r="D40" s="37">
        <v>39691</v>
      </c>
      <c r="E40" s="245">
        <v>0.32269999999999999</v>
      </c>
      <c r="F40" s="176">
        <f>IF(D40&lt;$G$4,0,IF(D40&gt;$G$6,($G$6-$G$4-SUM($F$12:F39)),(D40-$G$4-SUM($F$12:F39))))</f>
        <v>0</v>
      </c>
      <c r="G40" s="39">
        <f t="shared" si="0"/>
        <v>0</v>
      </c>
      <c r="H40" s="195">
        <f t="shared" si="1"/>
        <v>8.816939890710382E-4</v>
      </c>
      <c r="I40" s="2"/>
      <c r="J40" s="2"/>
      <c r="K40" s="2"/>
      <c r="L40" s="2"/>
      <c r="M40" s="2"/>
    </row>
    <row r="41" spans="2:13" hidden="1" outlineLevel="1" x14ac:dyDescent="0.2">
      <c r="B41" s="290"/>
      <c r="C41" s="36" t="s">
        <v>20</v>
      </c>
      <c r="D41" s="37">
        <v>39721</v>
      </c>
      <c r="E41" s="245">
        <v>0.32269999999999999</v>
      </c>
      <c r="F41" s="176">
        <f>IF(D41&lt;$G$4,0,IF(D41&gt;$G$6,($G$6-$G$4-SUM($F$12:F40)),(D41-$G$4-SUM($F$12:F40))))</f>
        <v>0</v>
      </c>
      <c r="G41" s="39">
        <f t="shared" si="0"/>
        <v>0</v>
      </c>
      <c r="H41" s="195">
        <f t="shared" si="1"/>
        <v>8.816939890710382E-4</v>
      </c>
      <c r="I41" s="2"/>
      <c r="J41" s="2"/>
      <c r="K41" s="2"/>
      <c r="L41" s="2"/>
      <c r="M41" s="2"/>
    </row>
    <row r="42" spans="2:13" hidden="1" outlineLevel="1" x14ac:dyDescent="0.2">
      <c r="B42" s="290"/>
      <c r="C42" s="36" t="s">
        <v>21</v>
      </c>
      <c r="D42" s="37">
        <v>39752</v>
      </c>
      <c r="E42" s="248">
        <v>0.31530000000000002</v>
      </c>
      <c r="F42" s="176">
        <f>IF(D42&lt;$G$4,0,IF(D42&gt;$G$6,($G$6-$G$4-SUM($F$12:F41)),(D42-$G$4-SUM($F$12:F41))))</f>
        <v>0</v>
      </c>
      <c r="G42" s="39">
        <f t="shared" si="0"/>
        <v>0</v>
      </c>
      <c r="H42" s="195">
        <f t="shared" si="1"/>
        <v>8.6147540983606569E-4</v>
      </c>
      <c r="I42" s="2"/>
      <c r="J42" s="2"/>
      <c r="K42" s="2"/>
      <c r="L42" s="2"/>
      <c r="M42" s="2"/>
    </row>
    <row r="43" spans="2:13" hidden="1" outlineLevel="1" x14ac:dyDescent="0.2">
      <c r="B43" s="290"/>
      <c r="C43" s="36" t="s">
        <v>23</v>
      </c>
      <c r="D43" s="37">
        <v>39782</v>
      </c>
      <c r="E43" s="248">
        <v>0.31530000000000002</v>
      </c>
      <c r="F43" s="176">
        <f>IF(D43&lt;$G$4,0,IF(D43&gt;$G$6,($G$6-$G$4-SUM($F$12:F42)),(D43-$G$4-SUM($F$12:F42))))</f>
        <v>0</v>
      </c>
      <c r="G43" s="39">
        <f t="shared" si="0"/>
        <v>0</v>
      </c>
      <c r="H43" s="195">
        <f t="shared" si="1"/>
        <v>8.6147540983606569E-4</v>
      </c>
      <c r="I43" s="2"/>
      <c r="J43" s="2"/>
      <c r="K43" s="2"/>
      <c r="L43" s="2"/>
      <c r="M43" s="2"/>
    </row>
    <row r="44" spans="2:13" ht="13.5" collapsed="1" thickBot="1" x14ac:dyDescent="0.25">
      <c r="B44" s="291"/>
      <c r="C44" s="40" t="s">
        <v>24</v>
      </c>
      <c r="D44" s="41">
        <v>39813</v>
      </c>
      <c r="E44" s="249">
        <v>0.31530000000000002</v>
      </c>
      <c r="F44" s="177">
        <f>IF(D44&lt;$G$4,0,IF(D44&gt;$G$6,($G$6-$G$4-SUM($F$12:F43)),(D44-$G$4-SUM($F$12:F43))))</f>
        <v>0</v>
      </c>
      <c r="G44" s="39">
        <f t="shared" si="0"/>
        <v>0</v>
      </c>
      <c r="H44" s="195">
        <f t="shared" si="1"/>
        <v>8.6147540983606569E-4</v>
      </c>
      <c r="I44" s="2"/>
      <c r="J44" s="2"/>
      <c r="K44" s="2"/>
      <c r="L44" s="2"/>
      <c r="M44" s="2"/>
    </row>
    <row r="45" spans="2:13" hidden="1" outlineLevel="1" x14ac:dyDescent="0.2">
      <c r="B45" s="289">
        <v>2009</v>
      </c>
      <c r="C45" s="44" t="s">
        <v>25</v>
      </c>
      <c r="D45" s="45">
        <v>39844</v>
      </c>
      <c r="E45" s="250">
        <v>0.30709999999999998</v>
      </c>
      <c r="F45" s="178">
        <f>IF(D45&lt;$G$4,0,IF(D45&gt;$G$6,($G$6-$G$4-SUM($F$12:F44)),(D45-$G$4-SUM($F$12:F44))))</f>
        <v>0</v>
      </c>
      <c r="G45" s="39">
        <f t="shared" si="0"/>
        <v>0</v>
      </c>
      <c r="H45" s="195">
        <f t="shared" si="1"/>
        <v>8.3907103825136609E-4</v>
      </c>
      <c r="I45" s="2"/>
      <c r="J45" s="2"/>
      <c r="K45" s="2"/>
      <c r="L45" s="2"/>
      <c r="M45" s="2"/>
    </row>
    <row r="46" spans="2:13" hidden="1" outlineLevel="1" x14ac:dyDescent="0.2">
      <c r="B46" s="290"/>
      <c r="C46" s="36" t="s">
        <v>26</v>
      </c>
      <c r="D46" s="37">
        <v>39872</v>
      </c>
      <c r="E46" s="248">
        <v>0.30709999999999998</v>
      </c>
      <c r="F46" s="176">
        <f>IF(D46&lt;$G$4,0,IF(D46&gt;$G$6,($G$6-$G$4-SUM($F$12:F45)),(D46-$G$4-SUM($F$12:F45))))</f>
        <v>0</v>
      </c>
      <c r="G46" s="39">
        <f t="shared" si="0"/>
        <v>0</v>
      </c>
      <c r="H46" s="195">
        <f t="shared" si="1"/>
        <v>8.3907103825136609E-4</v>
      </c>
      <c r="I46" s="2"/>
      <c r="J46" s="2"/>
      <c r="K46" s="2"/>
      <c r="L46" s="2"/>
      <c r="M46" s="2"/>
    </row>
    <row r="47" spans="2:13" hidden="1" outlineLevel="1" x14ac:dyDescent="0.2">
      <c r="B47" s="290"/>
      <c r="C47" s="36" t="s">
        <v>27</v>
      </c>
      <c r="D47" s="37">
        <v>39903</v>
      </c>
      <c r="E47" s="248">
        <v>0.30709999999999998</v>
      </c>
      <c r="F47" s="176">
        <f>IF(D47&lt;$G$4,0,IF(D47&gt;$G$6,($G$6-$G$4-SUM($F$12:F46)),(D47-$G$4-SUM($F$12:F46))))</f>
        <v>0</v>
      </c>
      <c r="G47" s="39">
        <f t="shared" si="0"/>
        <v>0</v>
      </c>
      <c r="H47" s="195">
        <f t="shared" si="1"/>
        <v>8.3907103825136609E-4</v>
      </c>
      <c r="I47" s="2"/>
      <c r="J47" s="2"/>
      <c r="K47" s="2"/>
      <c r="L47" s="2"/>
      <c r="M47" s="2"/>
    </row>
    <row r="48" spans="2:13" hidden="1" outlineLevel="1" x14ac:dyDescent="0.2">
      <c r="B48" s="290"/>
      <c r="C48" s="36" t="s">
        <v>28</v>
      </c>
      <c r="D48" s="37">
        <v>39933</v>
      </c>
      <c r="E48" s="248">
        <v>0.30420000000000003</v>
      </c>
      <c r="F48" s="176">
        <f>IF(D48&lt;$G$4,0,IF(D48&gt;$G$6,($G$6-$G$4-SUM($F$12:F47)),(D48-$G$4-SUM($F$12:F47))))</f>
        <v>0</v>
      </c>
      <c r="G48" s="39">
        <f t="shared" si="0"/>
        <v>0</v>
      </c>
      <c r="H48" s="195">
        <f t="shared" si="1"/>
        <v>8.3114754098360662E-4</v>
      </c>
      <c r="I48" s="2"/>
      <c r="J48" s="2"/>
      <c r="K48" s="2"/>
      <c r="L48" s="2"/>
      <c r="M48" s="2"/>
    </row>
    <row r="49" spans="2:13" hidden="1" outlineLevel="1" x14ac:dyDescent="0.2">
      <c r="B49" s="290"/>
      <c r="C49" s="36" t="s">
        <v>29</v>
      </c>
      <c r="D49" s="37">
        <v>39964</v>
      </c>
      <c r="E49" s="248">
        <v>0.30420000000000003</v>
      </c>
      <c r="F49" s="176">
        <f>IF(D49&lt;$G$4,0,IF(D49&gt;$G$6,($G$6-$G$4-SUM($F$12:F48)),(D49-$G$4-SUM($F$12:F48))))</f>
        <v>0</v>
      </c>
      <c r="G49" s="39">
        <f t="shared" si="0"/>
        <v>0</v>
      </c>
      <c r="H49" s="195">
        <f t="shared" si="1"/>
        <v>8.3114754098360662E-4</v>
      </c>
      <c r="I49" s="2"/>
      <c r="J49" s="2"/>
      <c r="K49" s="2"/>
      <c r="L49" s="2"/>
      <c r="M49" s="2"/>
    </row>
    <row r="50" spans="2:13" hidden="1" outlineLevel="1" x14ac:dyDescent="0.2">
      <c r="B50" s="290"/>
      <c r="C50" s="36" t="s">
        <v>30</v>
      </c>
      <c r="D50" s="37">
        <v>39994</v>
      </c>
      <c r="E50" s="248">
        <v>0.30420000000000003</v>
      </c>
      <c r="F50" s="176">
        <f>IF(D50&lt;$G$4,0,IF(D50&gt;$G$6,($G$6-$G$4-SUM($F$12:F49)),(D50-$G$4-SUM($F$12:F49))))</f>
        <v>0</v>
      </c>
      <c r="G50" s="39">
        <f t="shared" si="0"/>
        <v>0</v>
      </c>
      <c r="H50" s="195">
        <f t="shared" si="1"/>
        <v>8.3114754098360662E-4</v>
      </c>
      <c r="I50" s="2"/>
      <c r="J50" s="2"/>
      <c r="K50" s="2"/>
      <c r="L50" s="2"/>
      <c r="M50" s="2"/>
    </row>
    <row r="51" spans="2:13" hidden="1" outlineLevel="1" x14ac:dyDescent="0.2">
      <c r="B51" s="290"/>
      <c r="C51" s="36" t="s">
        <v>17</v>
      </c>
      <c r="D51" s="37">
        <v>40025</v>
      </c>
      <c r="E51" s="248">
        <v>0.27979999999999999</v>
      </c>
      <c r="F51" s="176">
        <f>IF(D51&lt;$G$4,0,IF(D51&gt;$G$6,($G$6-$G$4-SUM($F$12:F50)),(D51-$G$4-SUM($F$12:F50))))</f>
        <v>0</v>
      </c>
      <c r="G51" s="39">
        <f t="shared" si="0"/>
        <v>0</v>
      </c>
      <c r="H51" s="195">
        <f t="shared" si="1"/>
        <v>7.6448087431693992E-4</v>
      </c>
      <c r="I51" s="2"/>
      <c r="J51" s="2"/>
      <c r="K51" s="2"/>
      <c r="L51" s="2"/>
      <c r="M51" s="2"/>
    </row>
    <row r="52" spans="2:13" hidden="1" outlineLevel="1" x14ac:dyDescent="0.2">
      <c r="B52" s="290"/>
      <c r="C52" s="36" t="s">
        <v>18</v>
      </c>
      <c r="D52" s="37">
        <v>40056</v>
      </c>
      <c r="E52" s="248">
        <v>0.27979999999999999</v>
      </c>
      <c r="F52" s="176">
        <f>IF(D52&lt;$G$4,0,IF(D52&gt;$G$6,($G$6-$G$4-SUM($F$12:F51)),(D52-$G$4-SUM($F$12:F51))))</f>
        <v>0</v>
      </c>
      <c r="G52" s="39">
        <f t="shared" si="0"/>
        <v>0</v>
      </c>
      <c r="H52" s="195">
        <f t="shared" si="1"/>
        <v>7.6448087431693992E-4</v>
      </c>
      <c r="I52" s="2"/>
      <c r="J52" s="2"/>
      <c r="K52" s="2"/>
      <c r="L52" s="2"/>
      <c r="M52" s="2"/>
    </row>
    <row r="53" spans="2:13" hidden="1" outlineLevel="1" x14ac:dyDescent="0.2">
      <c r="B53" s="290"/>
      <c r="C53" s="36" t="s">
        <v>20</v>
      </c>
      <c r="D53" s="37">
        <v>40086</v>
      </c>
      <c r="E53" s="248">
        <v>0.27979999999999999</v>
      </c>
      <c r="F53" s="176">
        <f>IF(D53&lt;$G$4,0,IF(D53&gt;$G$6,($G$6-$G$4-SUM($F$12:F52)),(D53-$G$4-SUM($F$12:F52))))</f>
        <v>0</v>
      </c>
      <c r="G53" s="39">
        <f t="shared" si="0"/>
        <v>0</v>
      </c>
      <c r="H53" s="195">
        <f t="shared" si="1"/>
        <v>7.6448087431693992E-4</v>
      </c>
      <c r="I53" s="2"/>
      <c r="J53" s="2"/>
      <c r="K53" s="2"/>
      <c r="L53" s="2"/>
      <c r="M53" s="2"/>
    </row>
    <row r="54" spans="2:13" hidden="1" outlineLevel="1" x14ac:dyDescent="0.2">
      <c r="B54" s="290"/>
      <c r="C54" s="36" t="s">
        <v>21</v>
      </c>
      <c r="D54" s="37">
        <v>40117</v>
      </c>
      <c r="E54" s="248">
        <v>0.25919999999999999</v>
      </c>
      <c r="F54" s="176">
        <f>IF(D54&lt;$G$4,0,IF(D54&gt;$G$6,($G$6-$G$4-SUM($F$12:F53)),(D54-$G$4-SUM($F$12:F53))))</f>
        <v>0</v>
      </c>
      <c r="G54" s="39">
        <f t="shared" si="0"/>
        <v>0</v>
      </c>
      <c r="H54" s="195">
        <f t="shared" si="1"/>
        <v>7.0819672131147541E-4</v>
      </c>
      <c r="I54" s="2"/>
      <c r="J54" s="2"/>
      <c r="K54" s="2"/>
      <c r="L54" s="2"/>
      <c r="M54" s="2"/>
    </row>
    <row r="55" spans="2:13" hidden="1" outlineLevel="1" x14ac:dyDescent="0.2">
      <c r="B55" s="290"/>
      <c r="C55" s="36" t="s">
        <v>23</v>
      </c>
      <c r="D55" s="37">
        <v>40147</v>
      </c>
      <c r="E55" s="248">
        <v>0.25919999999999999</v>
      </c>
      <c r="F55" s="176">
        <f>IF(D55&lt;$G$4,0,IF(D55&gt;$G$6,($G$6-$G$4-SUM($F$12:F54)),(D55-$G$4-SUM($F$12:F54))))</f>
        <v>0</v>
      </c>
      <c r="G55" s="39">
        <f t="shared" si="0"/>
        <v>0</v>
      </c>
      <c r="H55" s="195">
        <f t="shared" si="1"/>
        <v>7.0819672131147541E-4</v>
      </c>
      <c r="I55" s="2"/>
      <c r="J55" s="2"/>
      <c r="K55" s="2"/>
      <c r="L55" s="2"/>
      <c r="M55" s="2"/>
    </row>
    <row r="56" spans="2:13" ht="13.5" collapsed="1" thickBot="1" x14ac:dyDescent="0.25">
      <c r="B56" s="291"/>
      <c r="C56" s="40" t="s">
        <v>24</v>
      </c>
      <c r="D56" s="41">
        <v>40178</v>
      </c>
      <c r="E56" s="249">
        <v>0.25919999999999999</v>
      </c>
      <c r="F56" s="177">
        <f>IF(D56&lt;$G$4,0,IF(D56&gt;$G$6,($G$6-$G$4-SUM($F$12:F55)),(D56-$G$4-SUM($F$12:F55))))</f>
        <v>0</v>
      </c>
      <c r="G56" s="39">
        <f t="shared" si="0"/>
        <v>0</v>
      </c>
      <c r="H56" s="195">
        <f t="shared" si="1"/>
        <v>7.0819672131147541E-4</v>
      </c>
      <c r="I56" s="2"/>
      <c r="J56" s="2"/>
      <c r="K56" s="2"/>
      <c r="L56" s="2"/>
      <c r="M56" s="2"/>
    </row>
    <row r="57" spans="2:13" hidden="1" outlineLevel="1" x14ac:dyDescent="0.2">
      <c r="B57" s="289">
        <v>2010</v>
      </c>
      <c r="C57" s="44" t="s">
        <v>25</v>
      </c>
      <c r="D57" s="45">
        <v>40209</v>
      </c>
      <c r="E57" s="250">
        <v>0.24210000000000001</v>
      </c>
      <c r="F57" s="178">
        <f>IF(D57&lt;$G$4,0,IF(D57&gt;$G$6,($G$6-$G$4-SUM($F$12:F56)),(D57-$G$4-SUM($F$12:F56))))</f>
        <v>0</v>
      </c>
      <c r="G57" s="39">
        <f t="shared" si="0"/>
        <v>0</v>
      </c>
      <c r="H57" s="195">
        <f t="shared" si="1"/>
        <v>6.614754098360656E-4</v>
      </c>
      <c r="I57" s="2"/>
      <c r="J57" s="2"/>
      <c r="K57" s="2"/>
      <c r="L57" s="2"/>
      <c r="M57" s="2"/>
    </row>
    <row r="58" spans="2:13" hidden="1" outlineLevel="1" x14ac:dyDescent="0.2">
      <c r="B58" s="290"/>
      <c r="C58" s="36" t="s">
        <v>26</v>
      </c>
      <c r="D58" s="37">
        <v>40237</v>
      </c>
      <c r="E58" s="250">
        <v>0.24210000000000001</v>
      </c>
      <c r="F58" s="176">
        <f>IF(D58&lt;$G$4,0,IF(D58&gt;$G$6,($G$6-$G$4-SUM($F$12:F57)),(D58-$G$4-SUM($F$12:F57))))</f>
        <v>0</v>
      </c>
      <c r="G58" s="39">
        <f t="shared" si="0"/>
        <v>0</v>
      </c>
      <c r="H58" s="195">
        <f t="shared" si="1"/>
        <v>6.614754098360656E-4</v>
      </c>
      <c r="I58" s="2"/>
      <c r="J58" s="2"/>
      <c r="K58" s="2"/>
      <c r="L58" s="2"/>
      <c r="M58" s="2"/>
    </row>
    <row r="59" spans="2:13" hidden="1" outlineLevel="1" x14ac:dyDescent="0.2">
      <c r="B59" s="290"/>
      <c r="C59" s="36" t="s">
        <v>27</v>
      </c>
      <c r="D59" s="37">
        <v>40268</v>
      </c>
      <c r="E59" s="250">
        <v>0.24210000000000001</v>
      </c>
      <c r="F59" s="176">
        <f>IF(D59&lt;$G$4,0,IF(D59&gt;$G$6,($G$6-$G$4-SUM($F$12:F58)),(D59-$G$4-SUM($F$12:F58))))</f>
        <v>0</v>
      </c>
      <c r="G59" s="39">
        <f t="shared" si="0"/>
        <v>0</v>
      </c>
      <c r="H59" s="195">
        <f t="shared" si="1"/>
        <v>6.614754098360656E-4</v>
      </c>
      <c r="I59" s="2"/>
      <c r="J59" s="2"/>
      <c r="K59" s="2"/>
      <c r="L59" s="2"/>
      <c r="M59" s="2"/>
    </row>
    <row r="60" spans="2:13" hidden="1" outlineLevel="1" x14ac:dyDescent="0.2">
      <c r="B60" s="290"/>
      <c r="C60" s="36" t="s">
        <v>28</v>
      </c>
      <c r="D60" s="37">
        <v>40298</v>
      </c>
      <c r="E60" s="248">
        <v>0.22969999999999999</v>
      </c>
      <c r="F60" s="176">
        <f>IF(D60&lt;$G$4,0,IF(D60&gt;$G$6,($G$6-$G$4-SUM($F$12:F59)),(D60-$G$4-SUM($F$12:F59))))</f>
        <v>0</v>
      </c>
      <c r="G60" s="39">
        <f t="shared" si="0"/>
        <v>0</v>
      </c>
      <c r="H60" s="195">
        <f t="shared" si="1"/>
        <v>6.2759562841530048E-4</v>
      </c>
      <c r="I60" s="2"/>
      <c r="J60" s="2"/>
      <c r="K60" s="2"/>
      <c r="L60" s="2"/>
      <c r="M60" s="2"/>
    </row>
    <row r="61" spans="2:13" hidden="1" outlineLevel="1" x14ac:dyDescent="0.2">
      <c r="B61" s="290"/>
      <c r="C61" s="36" t="s">
        <v>29</v>
      </c>
      <c r="D61" s="37">
        <v>40329</v>
      </c>
      <c r="E61" s="248">
        <v>0.22969999999999999</v>
      </c>
      <c r="F61" s="176">
        <f>IF(D61&lt;$G$4,0,IF(D61&gt;$G$6,($G$6-$G$4-SUM($F$12:F60)),(D61-$G$4-SUM($F$12:F60))))</f>
        <v>0</v>
      </c>
      <c r="G61" s="39">
        <f t="shared" si="0"/>
        <v>0</v>
      </c>
      <c r="H61" s="195">
        <f t="shared" si="1"/>
        <v>6.2759562841530048E-4</v>
      </c>
      <c r="I61" s="2"/>
      <c r="J61" s="2"/>
      <c r="K61" s="2"/>
      <c r="L61" s="2"/>
      <c r="M61" s="2"/>
    </row>
    <row r="62" spans="2:13" hidden="1" outlineLevel="1" x14ac:dyDescent="0.2">
      <c r="B62" s="290"/>
      <c r="C62" s="36" t="s">
        <v>30</v>
      </c>
      <c r="D62" s="37">
        <v>40359</v>
      </c>
      <c r="E62" s="248">
        <v>0.22969999999999999</v>
      </c>
      <c r="F62" s="176">
        <f>IF(D62&lt;$G$4,0,IF(D62&gt;$G$6,($G$6-$G$4-SUM($F$12:F61)),(D62-$G$4-SUM($F$12:F61))))</f>
        <v>0</v>
      </c>
      <c r="G62" s="39">
        <f t="shared" si="0"/>
        <v>0</v>
      </c>
      <c r="H62" s="195">
        <f t="shared" si="1"/>
        <v>6.2759562841530048E-4</v>
      </c>
      <c r="I62" s="2"/>
      <c r="J62" s="2"/>
      <c r="K62" s="2"/>
      <c r="L62" s="2"/>
      <c r="M62" s="2"/>
    </row>
    <row r="63" spans="2:13" hidden="1" outlineLevel="1" x14ac:dyDescent="0.2">
      <c r="B63" s="290"/>
      <c r="C63" s="36" t="s">
        <v>17</v>
      </c>
      <c r="D63" s="37">
        <v>40390</v>
      </c>
      <c r="E63" s="248">
        <v>0.22409999999999999</v>
      </c>
      <c r="F63" s="176">
        <f>IF(D63&lt;$G$4,0,IF(D63&gt;$G$6,($G$6-$G$4-SUM($F$12:F62)),(D63-$G$4-SUM($F$12:F62))))</f>
        <v>0</v>
      </c>
      <c r="G63" s="39">
        <f t="shared" si="0"/>
        <v>0</v>
      </c>
      <c r="H63" s="195">
        <f t="shared" si="1"/>
        <v>6.1229508196721308E-4</v>
      </c>
      <c r="I63" s="2"/>
      <c r="J63" s="2"/>
      <c r="K63" s="2"/>
      <c r="L63" s="2"/>
      <c r="M63" s="2"/>
    </row>
    <row r="64" spans="2:13" hidden="1" outlineLevel="1" x14ac:dyDescent="0.2">
      <c r="B64" s="290"/>
      <c r="C64" s="36" t="s">
        <v>18</v>
      </c>
      <c r="D64" s="37">
        <v>40421</v>
      </c>
      <c r="E64" s="248">
        <v>0.22409999999999999</v>
      </c>
      <c r="F64" s="176">
        <f>IF(D64&lt;$G$4,0,IF(D64&gt;$G$6,($G$6-$G$4-SUM($F$12:F63)),(D64-$G$4-SUM($F$12:F63))))</f>
        <v>0</v>
      </c>
      <c r="G64" s="39">
        <f t="shared" si="0"/>
        <v>0</v>
      </c>
      <c r="H64" s="195">
        <f t="shared" si="1"/>
        <v>6.1229508196721308E-4</v>
      </c>
      <c r="I64" s="2"/>
      <c r="J64" s="2"/>
      <c r="K64" s="2"/>
      <c r="L64" s="2"/>
      <c r="M64" s="2"/>
    </row>
    <row r="65" spans="2:13" hidden="1" outlineLevel="1" x14ac:dyDescent="0.2">
      <c r="B65" s="290"/>
      <c r="C65" s="36" t="s">
        <v>20</v>
      </c>
      <c r="D65" s="37">
        <v>40451</v>
      </c>
      <c r="E65" s="248">
        <v>0.22409999999999999</v>
      </c>
      <c r="F65" s="176">
        <f>IF(D65&lt;$G$4,0,IF(D65&gt;$G$6,($G$6-$G$4-SUM($F$12:F64)),(D65-$G$4-SUM($F$12:F64))))</f>
        <v>0</v>
      </c>
      <c r="G65" s="39">
        <f t="shared" si="0"/>
        <v>0</v>
      </c>
      <c r="H65" s="195">
        <f t="shared" si="1"/>
        <v>6.1229508196721308E-4</v>
      </c>
      <c r="I65" s="2"/>
      <c r="J65" s="2"/>
      <c r="K65" s="2"/>
      <c r="L65" s="2"/>
      <c r="M65" s="2"/>
    </row>
    <row r="66" spans="2:13" hidden="1" outlineLevel="1" x14ac:dyDescent="0.2">
      <c r="B66" s="290"/>
      <c r="C66" s="36" t="s">
        <v>21</v>
      </c>
      <c r="D66" s="37">
        <v>40482</v>
      </c>
      <c r="E66" s="248">
        <v>0.2132</v>
      </c>
      <c r="F66" s="176">
        <f>IF(D66&lt;$G$4,0,IF(D66&gt;$G$6,($G$6-$G$4-SUM($F$12:F65)),(D66-$G$4-SUM($F$12:F65))))</f>
        <v>0</v>
      </c>
      <c r="G66" s="39">
        <f t="shared" si="0"/>
        <v>0</v>
      </c>
      <c r="H66" s="195">
        <f t="shared" si="1"/>
        <v>5.8251366120218577E-4</v>
      </c>
      <c r="I66" s="2"/>
      <c r="J66" s="2"/>
      <c r="K66" s="2"/>
      <c r="L66" s="2"/>
      <c r="M66" s="2"/>
    </row>
    <row r="67" spans="2:13" hidden="1" outlineLevel="1" x14ac:dyDescent="0.2">
      <c r="B67" s="290"/>
      <c r="C67" s="36" t="s">
        <v>23</v>
      </c>
      <c r="D67" s="37">
        <v>40512</v>
      </c>
      <c r="E67" s="248">
        <v>0.2132</v>
      </c>
      <c r="F67" s="176">
        <f>IF(D67&lt;$G$4,0,IF(D67&gt;$G$6,($G$6-$G$4-SUM($F$12:F66)),(D67-$G$4-SUM($F$12:F66))))</f>
        <v>0</v>
      </c>
      <c r="G67" s="39">
        <f t="shared" si="0"/>
        <v>0</v>
      </c>
      <c r="H67" s="195">
        <f t="shared" si="1"/>
        <v>5.8251366120218577E-4</v>
      </c>
      <c r="I67" s="2"/>
      <c r="J67" s="2"/>
      <c r="K67" s="2"/>
      <c r="L67" s="2"/>
      <c r="M67" s="2"/>
    </row>
    <row r="68" spans="2:13" ht="13.5" collapsed="1" thickBot="1" x14ac:dyDescent="0.25">
      <c r="B68" s="291"/>
      <c r="C68" s="40" t="s">
        <v>24</v>
      </c>
      <c r="D68" s="41">
        <v>40543</v>
      </c>
      <c r="E68" s="249">
        <v>0.2132</v>
      </c>
      <c r="F68" s="177">
        <f>IF(D68&lt;$G$4,0,IF(D68&gt;$G$6,($G$6-$G$4-SUM($F$12:F67)),(D68-$G$4-SUM($F$12:F67))))</f>
        <v>0</v>
      </c>
      <c r="G68" s="39">
        <f t="shared" si="0"/>
        <v>0</v>
      </c>
      <c r="H68" s="195">
        <f t="shared" si="1"/>
        <v>5.8251366120218577E-4</v>
      </c>
      <c r="I68" s="2"/>
      <c r="J68" s="2"/>
      <c r="K68" s="2"/>
      <c r="L68" s="2"/>
      <c r="M68" s="2"/>
    </row>
    <row r="69" spans="2:13" hidden="1" outlineLevel="1" x14ac:dyDescent="0.2">
      <c r="B69" s="289">
        <v>2011</v>
      </c>
      <c r="C69" s="44" t="s">
        <v>25</v>
      </c>
      <c r="D69" s="45">
        <v>40574</v>
      </c>
      <c r="E69" s="250">
        <v>0.23419999999999999</v>
      </c>
      <c r="F69" s="178">
        <f>IF(D69&lt;$G$4,0,IF(D69&gt;$G$6,($G$6-$G$4-SUM($F$12:F68)),(D69-$G$4-SUM($F$12:F68))))</f>
        <v>0</v>
      </c>
      <c r="G69" s="39">
        <f t="shared" si="0"/>
        <v>0</v>
      </c>
      <c r="H69" s="195">
        <f t="shared" si="1"/>
        <v>6.3989071038251361E-4</v>
      </c>
      <c r="I69" s="2"/>
      <c r="J69" s="2"/>
      <c r="K69" s="2"/>
      <c r="L69" s="2"/>
      <c r="M69" s="2"/>
    </row>
    <row r="70" spans="2:13" hidden="1" outlineLevel="1" x14ac:dyDescent="0.2">
      <c r="B70" s="290"/>
      <c r="C70" s="36" t="s">
        <v>26</v>
      </c>
      <c r="D70" s="37">
        <v>40602</v>
      </c>
      <c r="E70" s="250">
        <v>0.23419999999999999</v>
      </c>
      <c r="F70" s="176">
        <f>IF(D70&lt;$G$4,0,IF(D70&gt;$G$6,($G$6-$G$4-SUM($F$12:F69)),(D70-$G$4-SUM($F$12:F69))))</f>
        <v>0</v>
      </c>
      <c r="G70" s="39">
        <f t="shared" si="0"/>
        <v>0</v>
      </c>
      <c r="H70" s="195">
        <f t="shared" si="1"/>
        <v>6.3989071038251361E-4</v>
      </c>
      <c r="I70" s="2"/>
      <c r="J70" s="2"/>
      <c r="K70" s="2"/>
      <c r="L70" s="2"/>
      <c r="M70" s="2"/>
    </row>
    <row r="71" spans="2:13" hidden="1" outlineLevel="1" x14ac:dyDescent="0.2">
      <c r="B71" s="290"/>
      <c r="C71" s="36" t="s">
        <v>27</v>
      </c>
      <c r="D71" s="37">
        <v>40633</v>
      </c>
      <c r="E71" s="250">
        <v>0.23419999999999999</v>
      </c>
      <c r="F71" s="176">
        <f>IF(D71&lt;$G$4,0,IF(D71&gt;$G$6,($G$6-$G$4-SUM($F$12:F70)),(D71-$G$4-SUM($F$12:F70))))</f>
        <v>0</v>
      </c>
      <c r="G71" s="39">
        <f t="shared" si="0"/>
        <v>0</v>
      </c>
      <c r="H71" s="195">
        <f t="shared" si="1"/>
        <v>6.3989071038251361E-4</v>
      </c>
      <c r="I71" s="2"/>
      <c r="J71" s="2"/>
      <c r="K71" s="2"/>
      <c r="L71" s="2"/>
      <c r="M71" s="2"/>
    </row>
    <row r="72" spans="2:13" hidden="1" outlineLevel="1" x14ac:dyDescent="0.2">
      <c r="B72" s="290"/>
      <c r="C72" s="36" t="s">
        <v>28</v>
      </c>
      <c r="D72" s="37">
        <v>40663</v>
      </c>
      <c r="E72" s="248">
        <v>0.26540000000000002</v>
      </c>
      <c r="F72" s="176">
        <f>IF(D72&lt;$G$4,0,IF(D72&gt;$G$6,($G$6-$G$4-SUM($F$12:F71)),(D72-$G$4-SUM($F$12:F71))))</f>
        <v>0</v>
      </c>
      <c r="G72" s="39">
        <f t="shared" si="0"/>
        <v>0</v>
      </c>
      <c r="H72" s="195">
        <f t="shared" si="1"/>
        <v>7.2513661202185803E-4</v>
      </c>
      <c r="I72" s="2"/>
      <c r="J72" s="2"/>
      <c r="K72" s="2"/>
      <c r="L72" s="2"/>
      <c r="M72" s="2"/>
    </row>
    <row r="73" spans="2:13" hidden="1" outlineLevel="1" x14ac:dyDescent="0.2">
      <c r="B73" s="290"/>
      <c r="C73" s="36" t="s">
        <v>29</v>
      </c>
      <c r="D73" s="37">
        <v>40694</v>
      </c>
      <c r="E73" s="248">
        <v>0.26540000000000002</v>
      </c>
      <c r="F73" s="176">
        <f>IF(D73&lt;$G$4,0,IF(D73&gt;$G$6,($G$6-$G$4-SUM($F$12:F72)),(D73-$G$4-SUM($F$12:F72))))</f>
        <v>0</v>
      </c>
      <c r="G73" s="39">
        <f t="shared" si="0"/>
        <v>0</v>
      </c>
      <c r="H73" s="195">
        <f t="shared" si="1"/>
        <v>7.2513661202185803E-4</v>
      </c>
      <c r="I73" s="2"/>
      <c r="J73" s="2"/>
      <c r="K73" s="2"/>
      <c r="L73" s="2"/>
      <c r="M73" s="2"/>
    </row>
    <row r="74" spans="2:13" hidden="1" outlineLevel="1" x14ac:dyDescent="0.2">
      <c r="B74" s="290"/>
      <c r="C74" s="36" t="s">
        <v>30</v>
      </c>
      <c r="D74" s="37">
        <v>40724</v>
      </c>
      <c r="E74" s="248">
        <v>0.26540000000000002</v>
      </c>
      <c r="F74" s="176">
        <f>IF(D74&lt;$G$4,0,IF(D74&gt;$G$6,($G$6-$G$4-SUM($F$12:F73)),(D74-$G$4-SUM($F$12:F73))))</f>
        <v>0</v>
      </c>
      <c r="G74" s="39">
        <f t="shared" si="0"/>
        <v>0</v>
      </c>
      <c r="H74" s="195">
        <f t="shared" si="1"/>
        <v>7.2513661202185803E-4</v>
      </c>
      <c r="I74" s="2"/>
      <c r="J74" s="2"/>
      <c r="K74" s="2"/>
      <c r="L74" s="2"/>
      <c r="M74" s="2"/>
    </row>
    <row r="75" spans="2:13" hidden="1" outlineLevel="1" x14ac:dyDescent="0.2">
      <c r="B75" s="290"/>
      <c r="C75" s="36" t="s">
        <v>17</v>
      </c>
      <c r="D75" s="37">
        <v>40755</v>
      </c>
      <c r="E75" s="248">
        <v>0.27950000000000003</v>
      </c>
      <c r="F75" s="176">
        <f>IF(D75&lt;$G$4,0,IF(D75&gt;$G$6,($G$6-$G$4-SUM($F$12:F74)),(D75-$G$4-SUM($F$12:F74))))</f>
        <v>0</v>
      </c>
      <c r="G75" s="39">
        <f t="shared" si="0"/>
        <v>0</v>
      </c>
      <c r="H75" s="195">
        <f t="shared" si="1"/>
        <v>7.6366120218579242E-4</v>
      </c>
      <c r="I75" s="2"/>
      <c r="J75" s="2"/>
      <c r="K75" s="2"/>
      <c r="L75" s="2"/>
      <c r="M75" s="2"/>
    </row>
    <row r="76" spans="2:13" hidden="1" outlineLevel="1" x14ac:dyDescent="0.2">
      <c r="B76" s="290"/>
      <c r="C76" s="36" t="s">
        <v>18</v>
      </c>
      <c r="D76" s="37">
        <v>40786</v>
      </c>
      <c r="E76" s="248">
        <v>0.27950000000000003</v>
      </c>
      <c r="F76" s="176">
        <f>IF(D76&lt;$G$4,0,IF(D76&gt;$G$6,($G$6-$G$4-SUM($F$12:F75)),(D76-$G$4-SUM($F$12:F75))))</f>
        <v>0</v>
      </c>
      <c r="G76" s="39">
        <f t="shared" si="0"/>
        <v>0</v>
      </c>
      <c r="H76" s="195">
        <f t="shared" si="1"/>
        <v>7.6366120218579242E-4</v>
      </c>
      <c r="I76" s="2"/>
      <c r="J76" s="2"/>
      <c r="K76" s="2"/>
      <c r="L76" s="2"/>
      <c r="M76" s="2"/>
    </row>
    <row r="77" spans="2:13" hidden="1" outlineLevel="1" x14ac:dyDescent="0.2">
      <c r="B77" s="290"/>
      <c r="C77" s="36" t="s">
        <v>20</v>
      </c>
      <c r="D77" s="37">
        <v>40816</v>
      </c>
      <c r="E77" s="248">
        <v>0.27950000000000003</v>
      </c>
      <c r="F77" s="176">
        <f>IF(D77&lt;$G$4,0,IF(D77&gt;$G$6,($G$6-$G$4-SUM($F$12:F76)),(D77-$G$4-SUM($F$12:F76))))</f>
        <v>0</v>
      </c>
      <c r="G77" s="39">
        <f t="shared" si="0"/>
        <v>0</v>
      </c>
      <c r="H77" s="195">
        <f t="shared" si="1"/>
        <v>7.6366120218579242E-4</v>
      </c>
      <c r="I77" s="2"/>
      <c r="J77" s="2"/>
      <c r="K77" s="2"/>
      <c r="L77" s="2"/>
      <c r="M77" s="2"/>
    </row>
    <row r="78" spans="2:13" hidden="1" outlineLevel="1" x14ac:dyDescent="0.2">
      <c r="B78" s="290"/>
      <c r="C78" s="36" t="s">
        <v>21</v>
      </c>
      <c r="D78" s="37">
        <v>40847</v>
      </c>
      <c r="E78" s="248">
        <v>0.29089999999999999</v>
      </c>
      <c r="F78" s="176">
        <f>IF(D78&lt;$G$4,0,IF(D78&gt;$G$6,($G$6-$G$4-SUM($F$12:F77)),(D78-$G$4-SUM($F$12:F77))))</f>
        <v>0</v>
      </c>
      <c r="G78" s="39">
        <f t="shared" ref="G78:G92" si="2">+($G$2*H78)*F78</f>
        <v>0</v>
      </c>
      <c r="H78" s="195">
        <f t="shared" ref="H78:H94" si="3">+E78/366</f>
        <v>7.9480874316939889E-4</v>
      </c>
      <c r="I78" s="2"/>
      <c r="J78" s="2"/>
      <c r="K78" s="2"/>
      <c r="L78" s="2"/>
      <c r="M78" s="2"/>
    </row>
    <row r="79" spans="2:13" hidden="1" outlineLevel="1" x14ac:dyDescent="0.2">
      <c r="B79" s="290"/>
      <c r="C79" s="36" t="s">
        <v>23</v>
      </c>
      <c r="D79" s="37">
        <v>40877</v>
      </c>
      <c r="E79" s="248">
        <v>0.29089999999999999</v>
      </c>
      <c r="F79" s="176">
        <f>IF(D79&lt;$G$4,0,IF(D79&gt;$G$6,($G$6-$G$4-SUM($F$12:F78)),(D79-$G$4-SUM($F$12:F78))))</f>
        <v>0</v>
      </c>
      <c r="G79" s="39">
        <f t="shared" si="2"/>
        <v>0</v>
      </c>
      <c r="H79" s="195">
        <f t="shared" si="3"/>
        <v>7.9480874316939889E-4</v>
      </c>
      <c r="I79" s="2"/>
      <c r="J79" s="2"/>
      <c r="K79" s="2"/>
      <c r="L79" s="2"/>
      <c r="M79" s="2"/>
    </row>
    <row r="80" spans="2:13" ht="13.5" collapsed="1" thickBot="1" x14ac:dyDescent="0.25">
      <c r="B80" s="291"/>
      <c r="C80" s="40" t="s">
        <v>24</v>
      </c>
      <c r="D80" s="41">
        <v>40908</v>
      </c>
      <c r="E80" s="249">
        <v>0.29089999999999999</v>
      </c>
      <c r="F80" s="177">
        <f>IF(D80&lt;$G$4,0,IF(D80&gt;$G$6,($G$6-$G$4-SUM($F$12:F79)),(D80-$G$4-SUM($F$12:F79))))</f>
        <v>0</v>
      </c>
      <c r="G80" s="39">
        <f t="shared" si="2"/>
        <v>0</v>
      </c>
      <c r="H80" s="195">
        <f t="shared" si="3"/>
        <v>7.9480874316939889E-4</v>
      </c>
      <c r="I80" s="2"/>
      <c r="J80" s="2"/>
      <c r="K80" s="2"/>
      <c r="L80" s="2"/>
      <c r="M80" s="2"/>
    </row>
    <row r="81" spans="2:13" hidden="1" outlineLevel="1" x14ac:dyDescent="0.2">
      <c r="B81" s="289">
        <v>2012</v>
      </c>
      <c r="C81" s="44" t="s">
        <v>25</v>
      </c>
      <c r="D81" s="45">
        <v>40939</v>
      </c>
      <c r="E81" s="250">
        <v>0.29880000000000001</v>
      </c>
      <c r="F81" s="178">
        <f>IF(D81&lt;$G$4,0,IF(D81&gt;$G$6,($G$6-$G$4-SUM($F$12:F80)),(D81-$G$4-SUM($F$12:F80))))</f>
        <v>0</v>
      </c>
      <c r="G81" s="39">
        <f t="shared" si="2"/>
        <v>0</v>
      </c>
      <c r="H81" s="195">
        <f t="shared" si="3"/>
        <v>8.1639344262295088E-4</v>
      </c>
      <c r="I81" s="2"/>
      <c r="J81" s="2"/>
      <c r="K81" s="2"/>
      <c r="L81" s="2"/>
      <c r="M81" s="2"/>
    </row>
    <row r="82" spans="2:13" hidden="1" outlineLevel="1" x14ac:dyDescent="0.2">
      <c r="B82" s="290"/>
      <c r="C82" s="36" t="s">
        <v>26</v>
      </c>
      <c r="D82" s="37">
        <v>40968</v>
      </c>
      <c r="E82" s="250">
        <v>0.29880000000000001</v>
      </c>
      <c r="F82" s="176">
        <f>IF(D82&lt;$G$4,0,IF(D82&gt;$G$6,($G$6-$G$4-SUM($F$12:F81)),(D82-$G$4-SUM($F$12:F81))))</f>
        <v>0</v>
      </c>
      <c r="G82" s="39">
        <f t="shared" si="2"/>
        <v>0</v>
      </c>
      <c r="H82" s="195">
        <f t="shared" si="3"/>
        <v>8.1639344262295088E-4</v>
      </c>
      <c r="I82" s="2"/>
      <c r="J82" s="2"/>
      <c r="K82" s="2"/>
      <c r="L82" s="2"/>
      <c r="M82" s="2"/>
    </row>
    <row r="83" spans="2:13" hidden="1" outlineLevel="1" x14ac:dyDescent="0.2">
      <c r="B83" s="290"/>
      <c r="C83" s="36" t="s">
        <v>27</v>
      </c>
      <c r="D83" s="37">
        <v>40999</v>
      </c>
      <c r="E83" s="250">
        <v>0.29880000000000001</v>
      </c>
      <c r="F83" s="176">
        <f>IF(D83&lt;$G$4,0,IF(D83&gt;$G$6,($G$6-$G$4-SUM($F$12:F82)),(D83-$G$4-SUM($F$12:F82))))</f>
        <v>0</v>
      </c>
      <c r="G83" s="39">
        <f t="shared" si="2"/>
        <v>0</v>
      </c>
      <c r="H83" s="195">
        <f t="shared" si="3"/>
        <v>8.1639344262295088E-4</v>
      </c>
      <c r="I83" s="2"/>
      <c r="J83" s="2"/>
      <c r="K83" s="2"/>
      <c r="L83" s="2"/>
      <c r="M83" s="2"/>
    </row>
    <row r="84" spans="2:13" hidden="1" outlineLevel="1" x14ac:dyDescent="0.2">
      <c r="B84" s="290"/>
      <c r="C84" s="36" t="s">
        <v>28</v>
      </c>
      <c r="D84" s="37">
        <v>41029</v>
      </c>
      <c r="E84" s="248">
        <v>0.30780000000000002</v>
      </c>
      <c r="F84" s="176">
        <f>IF(D84&lt;$G$4,0,IF(D84&gt;$G$6,($G$6-$G$4-SUM($F$12:F83)),(D84-$G$4-SUM($F$12:F83))))</f>
        <v>0</v>
      </c>
      <c r="G84" s="39">
        <f t="shared" si="2"/>
        <v>0</v>
      </c>
      <c r="H84" s="195">
        <f t="shared" si="3"/>
        <v>8.4098360655737714E-4</v>
      </c>
      <c r="I84" s="2"/>
      <c r="J84" s="2"/>
      <c r="K84" s="2"/>
      <c r="L84" s="2"/>
      <c r="M84" s="2"/>
    </row>
    <row r="85" spans="2:13" hidden="1" outlineLevel="1" x14ac:dyDescent="0.2">
      <c r="B85" s="290"/>
      <c r="C85" s="36" t="s">
        <v>29</v>
      </c>
      <c r="D85" s="37">
        <v>41060</v>
      </c>
      <c r="E85" s="248">
        <v>0.30780000000000002</v>
      </c>
      <c r="F85" s="176">
        <f>IF(D85&lt;$G$4,0,IF(D85&gt;$G$6,($G$6-$G$4-SUM($F$12:F84)),(D85-$G$4-SUM($F$12:F84))))</f>
        <v>0</v>
      </c>
      <c r="G85" s="39">
        <f t="shared" si="2"/>
        <v>0</v>
      </c>
      <c r="H85" s="195">
        <f t="shared" si="3"/>
        <v>8.4098360655737714E-4</v>
      </c>
      <c r="I85" s="2"/>
      <c r="J85" s="2"/>
      <c r="K85" s="2"/>
      <c r="L85" s="2"/>
      <c r="M85" s="2"/>
    </row>
    <row r="86" spans="2:13" hidden="1" outlineLevel="1" x14ac:dyDescent="0.2">
      <c r="B86" s="290"/>
      <c r="C86" s="36" t="s">
        <v>30</v>
      </c>
      <c r="D86" s="37">
        <v>41090</v>
      </c>
      <c r="E86" s="248">
        <v>0.30780000000000002</v>
      </c>
      <c r="F86" s="176">
        <f>IF(D86&lt;$G$4,0,IF(D86&gt;$G$6,($G$6-$G$4-SUM($F$12:F85)),(D86-$G$4-SUM($F$12:F85))))</f>
        <v>0</v>
      </c>
      <c r="G86" s="39">
        <f t="shared" si="2"/>
        <v>0</v>
      </c>
      <c r="H86" s="195">
        <f t="shared" si="3"/>
        <v>8.4098360655737714E-4</v>
      </c>
      <c r="I86" s="2"/>
      <c r="J86" s="2"/>
      <c r="K86" s="2"/>
      <c r="L86" s="2"/>
      <c r="M86" s="2"/>
    </row>
    <row r="87" spans="2:13" hidden="1" outlineLevel="1" x14ac:dyDescent="0.2">
      <c r="B87" s="290"/>
      <c r="C87" s="36" t="s">
        <v>17</v>
      </c>
      <c r="D87" s="37">
        <v>41121</v>
      </c>
      <c r="E87" s="248">
        <v>0.31290000000000001</v>
      </c>
      <c r="F87" s="176">
        <f>IF(D87&lt;$G$4,0,IF(D87&gt;$G$6,($G$6-$G$4-SUM($F$12:F86)),(D87-$G$4-SUM($F$12:F86))))</f>
        <v>0</v>
      </c>
      <c r="G87" s="39">
        <f t="shared" si="2"/>
        <v>0</v>
      </c>
      <c r="H87" s="195">
        <f t="shared" si="3"/>
        <v>8.5491803278688527E-4</v>
      </c>
      <c r="I87" s="2"/>
      <c r="J87" s="2"/>
      <c r="K87" s="2"/>
      <c r="L87" s="2"/>
      <c r="M87" s="2"/>
    </row>
    <row r="88" spans="2:13" hidden="1" outlineLevel="1" x14ac:dyDescent="0.2">
      <c r="B88" s="290"/>
      <c r="C88" s="36" t="s">
        <v>18</v>
      </c>
      <c r="D88" s="37">
        <v>41152</v>
      </c>
      <c r="E88" s="248">
        <v>0.31290000000000001</v>
      </c>
      <c r="F88" s="176">
        <f>IF(D88&lt;$G$4,0,IF(D88&gt;$G$6,($G$6-$G$4-SUM($F$12:F87)),(D88-$G$4-SUM($F$12:F87))))</f>
        <v>0</v>
      </c>
      <c r="G88" s="39">
        <f t="shared" si="2"/>
        <v>0</v>
      </c>
      <c r="H88" s="195">
        <f t="shared" si="3"/>
        <v>8.5491803278688527E-4</v>
      </c>
      <c r="I88" s="2"/>
      <c r="J88" s="2"/>
      <c r="K88" s="2"/>
      <c r="L88" s="2"/>
      <c r="M88" s="2"/>
    </row>
    <row r="89" spans="2:13" hidden="1" outlineLevel="1" x14ac:dyDescent="0.2">
      <c r="B89" s="290"/>
      <c r="C89" s="36" t="s">
        <v>20</v>
      </c>
      <c r="D89" s="37">
        <v>41182</v>
      </c>
      <c r="E89" s="248">
        <v>0.31290000000000001</v>
      </c>
      <c r="F89" s="176">
        <f>IF(D89&lt;$G$4,0,IF(D89&gt;$G$6,($G$6-$G$4-SUM($F$12:F88)),(D89-$G$4-SUM($F$12:F88))))</f>
        <v>0</v>
      </c>
      <c r="G89" s="39">
        <f t="shared" si="2"/>
        <v>0</v>
      </c>
      <c r="H89" s="195">
        <f t="shared" si="3"/>
        <v>8.5491803278688527E-4</v>
      </c>
      <c r="I89" s="2"/>
      <c r="J89" s="2"/>
      <c r="K89" s="2"/>
      <c r="L89" s="2"/>
      <c r="M89" s="2"/>
    </row>
    <row r="90" spans="2:13" hidden="1" outlineLevel="1" x14ac:dyDescent="0.2">
      <c r="B90" s="290"/>
      <c r="C90" s="36" t="s">
        <v>21</v>
      </c>
      <c r="D90" s="37">
        <v>41213</v>
      </c>
      <c r="E90" s="248">
        <v>0.31340000000000001</v>
      </c>
      <c r="F90" s="176">
        <f>IF(D90&lt;$G$4,0,IF(D90&gt;$G$6,($G$6-$G$4-SUM($F$12:F89)),(D90-$G$4-SUM($F$12:F89))))</f>
        <v>0</v>
      </c>
      <c r="G90" s="39">
        <f t="shared" si="2"/>
        <v>0</v>
      </c>
      <c r="H90" s="195">
        <f t="shared" si="3"/>
        <v>8.5628415300546454E-4</v>
      </c>
      <c r="I90" s="2"/>
      <c r="J90" s="2"/>
      <c r="K90" s="2"/>
      <c r="L90" s="2"/>
      <c r="M90" s="2"/>
    </row>
    <row r="91" spans="2:13" hidden="1" outlineLevel="1" x14ac:dyDescent="0.2">
      <c r="B91" s="290"/>
      <c r="C91" s="36" t="s">
        <v>23</v>
      </c>
      <c r="D91" s="37">
        <v>41243</v>
      </c>
      <c r="E91" s="248">
        <v>0.31340000000000001</v>
      </c>
      <c r="F91" s="176">
        <f>IF(D91&lt;$G$4,0,IF(D91&gt;$G$6,($G$6-$G$4-SUM($F$12:F90)),(D91-$G$4-SUM($F$12:F90))))</f>
        <v>0</v>
      </c>
      <c r="G91" s="39">
        <f t="shared" si="2"/>
        <v>0</v>
      </c>
      <c r="H91" s="195">
        <f t="shared" si="3"/>
        <v>8.5628415300546454E-4</v>
      </c>
      <c r="I91" s="2"/>
      <c r="J91" s="2"/>
      <c r="K91" s="2"/>
      <c r="L91" s="2"/>
      <c r="M91" s="2"/>
    </row>
    <row r="92" spans="2:13" ht="13.5" collapsed="1" thickBot="1" x14ac:dyDescent="0.25">
      <c r="B92" s="291"/>
      <c r="C92" s="40" t="s">
        <v>24</v>
      </c>
      <c r="D92" s="41">
        <v>41274</v>
      </c>
      <c r="E92" s="249">
        <v>0.31340000000000001</v>
      </c>
      <c r="F92" s="177">
        <f>IF(D92&lt;$G$4,0,IF(D92&gt;$G$6,($G$6-$G$4-SUM($F$12:F91)),(D92-$G$4-SUM($F$12:F91))))</f>
        <v>0</v>
      </c>
      <c r="G92" s="39">
        <f t="shared" si="2"/>
        <v>0</v>
      </c>
      <c r="H92" s="195">
        <f t="shared" si="3"/>
        <v>8.5628415300546454E-4</v>
      </c>
      <c r="I92" s="2"/>
      <c r="J92" s="2"/>
      <c r="K92" s="2"/>
      <c r="L92" s="2"/>
      <c r="M92" s="2"/>
    </row>
    <row r="93" spans="2:13" hidden="1" outlineLevel="1" x14ac:dyDescent="0.2">
      <c r="B93" s="289">
        <v>2013</v>
      </c>
      <c r="C93" s="44" t="s">
        <v>25</v>
      </c>
      <c r="D93" s="45">
        <v>41305</v>
      </c>
      <c r="E93" s="250">
        <v>0.31130000000000002</v>
      </c>
      <c r="F93" s="178">
        <f>IF(D93&lt;$G$4,0,IF(D93&gt;$G$6,($G$6-$G$4-SUM($F$12:F92)),(D93-$G$4-SUM($F$12:F92))))</f>
        <v>0</v>
      </c>
      <c r="G93" s="39">
        <f t="shared" ref="G93:G104" si="4">+($G$2*H93)*F93</f>
        <v>0</v>
      </c>
      <c r="H93" s="195">
        <f t="shared" si="3"/>
        <v>8.5054644808743173E-4</v>
      </c>
      <c r="I93" s="2"/>
      <c r="J93" s="2"/>
      <c r="K93" s="2"/>
      <c r="L93" s="2"/>
      <c r="M93" s="2"/>
    </row>
    <row r="94" spans="2:13" hidden="1" outlineLevel="1" x14ac:dyDescent="0.2">
      <c r="B94" s="290"/>
      <c r="C94" s="36" t="s">
        <v>26</v>
      </c>
      <c r="D94" s="37">
        <v>41333</v>
      </c>
      <c r="E94" s="250">
        <v>0.31130000000000002</v>
      </c>
      <c r="F94" s="176">
        <f>IF(D94&lt;$G$4,0,IF(D94&gt;$G$6,($G$6-$G$4-SUM($F$12:F93)),(D94-$G$4-SUM($F$12:F93))))</f>
        <v>0</v>
      </c>
      <c r="G94" s="39">
        <f t="shared" si="4"/>
        <v>0</v>
      </c>
      <c r="H94" s="195">
        <f t="shared" si="3"/>
        <v>8.5054644808743173E-4</v>
      </c>
      <c r="I94" s="2"/>
      <c r="J94" s="2"/>
      <c r="K94" s="2"/>
      <c r="L94" s="2"/>
      <c r="M94" s="2"/>
    </row>
    <row r="95" spans="2:13" hidden="1" outlineLevel="1" x14ac:dyDescent="0.2">
      <c r="B95" s="290"/>
      <c r="C95" s="36" t="s">
        <v>27</v>
      </c>
      <c r="D95" s="37">
        <v>41364</v>
      </c>
      <c r="E95" s="250">
        <v>0.31130000000000002</v>
      </c>
      <c r="F95" s="176">
        <f>IF(D95&lt;$G$4,0,IF(D95&gt;$G$6,($G$6-$G$4-SUM($F$12:F94)),(D95-$G$4-SUM($F$12:F94))))</f>
        <v>0</v>
      </c>
      <c r="G95" s="39">
        <f>+($G$2*H95)*F95</f>
        <v>0</v>
      </c>
      <c r="H95" s="195">
        <f>+E95/366</f>
        <v>8.5054644808743173E-4</v>
      </c>
      <c r="I95" s="2"/>
      <c r="J95" s="2"/>
      <c r="K95" s="2"/>
      <c r="L95" s="2"/>
      <c r="M95" s="2"/>
    </row>
    <row r="96" spans="2:13" hidden="1" outlineLevel="1" x14ac:dyDescent="0.2">
      <c r="B96" s="290"/>
      <c r="C96" s="36" t="s">
        <v>28</v>
      </c>
      <c r="D96" s="37">
        <v>41394</v>
      </c>
      <c r="E96" s="248">
        <v>0.3125</v>
      </c>
      <c r="F96" s="176">
        <f>IF(D96&lt;$G$4,0,IF(D96&gt;$G$6,($G$6-$G$4-SUM($F$12:F95)),(D96-$G$4-SUM($F$12:F95))))</f>
        <v>0</v>
      </c>
      <c r="G96" s="39">
        <f t="shared" si="4"/>
        <v>0</v>
      </c>
      <c r="H96" s="195">
        <f t="shared" ref="H96:H106" si="5">+E96/366</f>
        <v>8.5382513661202183E-4</v>
      </c>
      <c r="I96" s="2"/>
      <c r="J96" s="2"/>
      <c r="K96" s="2"/>
      <c r="L96" s="2"/>
      <c r="M96" s="2"/>
    </row>
    <row r="97" spans="2:13" hidden="1" outlineLevel="1" x14ac:dyDescent="0.2">
      <c r="B97" s="290"/>
      <c r="C97" s="36" t="s">
        <v>29</v>
      </c>
      <c r="D97" s="37">
        <v>41425</v>
      </c>
      <c r="E97" s="248">
        <v>0.3125</v>
      </c>
      <c r="F97" s="176">
        <f>IF(D97&lt;$G$4,0,IF(D97&gt;$G$6,($G$6-$G$4-SUM($F$12:F96)),(D97-$G$4-SUM($F$12:F96))))</f>
        <v>0</v>
      </c>
      <c r="G97" s="39">
        <f t="shared" si="4"/>
        <v>0</v>
      </c>
      <c r="H97" s="195">
        <f>+E97/365</f>
        <v>8.5616438356164379E-4</v>
      </c>
      <c r="I97" s="2"/>
      <c r="J97" s="2"/>
      <c r="K97" s="2"/>
      <c r="L97" s="2"/>
      <c r="M97" s="2"/>
    </row>
    <row r="98" spans="2:13" hidden="1" outlineLevel="1" x14ac:dyDescent="0.2">
      <c r="B98" s="290"/>
      <c r="C98" s="36" t="s">
        <v>30</v>
      </c>
      <c r="D98" s="37">
        <v>41455</v>
      </c>
      <c r="E98" s="248">
        <v>0.3125</v>
      </c>
      <c r="F98" s="176">
        <f>IF(D98&lt;$G$4,0,IF(D98&gt;$G$6,($G$6-$G$4-SUM($F$12:F97)),(D98-$G$4-SUM($F$12:F97))))</f>
        <v>0</v>
      </c>
      <c r="G98" s="39">
        <f t="shared" si="4"/>
        <v>0</v>
      </c>
      <c r="H98" s="195">
        <f t="shared" si="5"/>
        <v>8.5382513661202183E-4</v>
      </c>
      <c r="I98" s="2"/>
      <c r="J98" s="2"/>
      <c r="K98" s="2"/>
      <c r="L98" s="2"/>
      <c r="M98" s="2"/>
    </row>
    <row r="99" spans="2:13" hidden="1" outlineLevel="1" x14ac:dyDescent="0.2">
      <c r="B99" s="290"/>
      <c r="C99" s="36" t="s">
        <v>17</v>
      </c>
      <c r="D99" s="37">
        <v>41486</v>
      </c>
      <c r="E99" s="248">
        <v>0.30509999999999998</v>
      </c>
      <c r="F99" s="176">
        <f>IF(D99&lt;$G$4,0,IF(D99&gt;$G$6,($G$6-$G$4-SUM($F$12:F98)),(D99-$G$4-SUM($F$12:F98))))</f>
        <v>0</v>
      </c>
      <c r="G99" s="39">
        <f t="shared" si="4"/>
        <v>0</v>
      </c>
      <c r="H99" s="195">
        <f t="shared" si="5"/>
        <v>8.3360655737704911E-4</v>
      </c>
      <c r="I99" s="2"/>
      <c r="J99" s="2"/>
      <c r="K99" s="2"/>
      <c r="L99" s="2"/>
      <c r="M99" s="2"/>
    </row>
    <row r="100" spans="2:13" hidden="1" outlineLevel="1" x14ac:dyDescent="0.2">
      <c r="B100" s="290"/>
      <c r="C100" s="36" t="s">
        <v>18</v>
      </c>
      <c r="D100" s="37">
        <v>41517</v>
      </c>
      <c r="E100" s="248">
        <v>0.30509999999999998</v>
      </c>
      <c r="F100" s="176">
        <f>IF(D100&lt;$G$4,0,IF(D100&gt;$G$6,($G$6-$G$4-SUM($F$12:F99)),(D100-$G$4-SUM($F$12:F99))))</f>
        <v>0</v>
      </c>
      <c r="G100" s="39">
        <f t="shared" si="4"/>
        <v>0</v>
      </c>
      <c r="H100" s="195">
        <f t="shared" si="5"/>
        <v>8.3360655737704911E-4</v>
      </c>
      <c r="I100" s="2"/>
      <c r="J100" s="2"/>
      <c r="K100" s="2"/>
      <c r="L100" s="2"/>
      <c r="M100" s="2"/>
    </row>
    <row r="101" spans="2:13" hidden="1" outlineLevel="1" x14ac:dyDescent="0.2">
      <c r="B101" s="290"/>
      <c r="C101" s="36" t="s">
        <v>20</v>
      </c>
      <c r="D101" s="37">
        <v>41547</v>
      </c>
      <c r="E101" s="248">
        <v>0.30509999999999998</v>
      </c>
      <c r="F101" s="176">
        <f>IF(D101&lt;$G$4,0,IF(D101&gt;$G$6,($G$6-$G$4-SUM($F$12:F100)),(D101-$G$4-SUM($F$12:F100))))</f>
        <v>0</v>
      </c>
      <c r="G101" s="39">
        <f t="shared" si="4"/>
        <v>0</v>
      </c>
      <c r="H101" s="195">
        <f t="shared" si="5"/>
        <v>8.3360655737704911E-4</v>
      </c>
      <c r="I101" s="2"/>
      <c r="J101" s="2"/>
      <c r="K101" s="2"/>
      <c r="L101" s="2"/>
      <c r="M101" s="2"/>
    </row>
    <row r="102" spans="2:13" hidden="1" outlineLevel="1" x14ac:dyDescent="0.2">
      <c r="B102" s="290"/>
      <c r="C102" s="36" t="s">
        <v>21</v>
      </c>
      <c r="D102" s="37">
        <v>41578</v>
      </c>
      <c r="E102" s="248">
        <v>0.29780000000000001</v>
      </c>
      <c r="F102" s="176">
        <f>IF(D102&lt;$G$4,0,IF(D102&gt;$G$6,($G$6-$G$4-SUM($F$12:F101)),(D102-$G$4-SUM($F$12:F101))))</f>
        <v>0</v>
      </c>
      <c r="G102" s="39">
        <f t="shared" si="4"/>
        <v>0</v>
      </c>
      <c r="H102" s="195">
        <f t="shared" si="5"/>
        <v>8.1366120218579233E-4</v>
      </c>
      <c r="I102" s="2"/>
      <c r="J102" s="2"/>
      <c r="K102" s="2"/>
      <c r="L102" s="2"/>
      <c r="M102" s="2"/>
    </row>
    <row r="103" spans="2:13" hidden="1" outlineLevel="1" x14ac:dyDescent="0.2">
      <c r="B103" s="290"/>
      <c r="C103" s="36" t="s">
        <v>23</v>
      </c>
      <c r="D103" s="37">
        <v>41608</v>
      </c>
      <c r="E103" s="248">
        <v>0.29780000000000001</v>
      </c>
      <c r="F103" s="176">
        <f>IF(D103&lt;$G$4,0,IF(D103&gt;$G$6,($G$6-$G$4-SUM($F$12:F102)),(D103-$G$4-SUM($F$12:F102))))</f>
        <v>0</v>
      </c>
      <c r="G103" s="39">
        <f t="shared" si="4"/>
        <v>0</v>
      </c>
      <c r="H103" s="195">
        <f t="shared" si="5"/>
        <v>8.1366120218579233E-4</v>
      </c>
      <c r="I103" s="2"/>
      <c r="J103" s="2"/>
      <c r="K103" s="2"/>
      <c r="L103" s="2"/>
      <c r="M103" s="2"/>
    </row>
    <row r="104" spans="2:13" ht="13.5" collapsed="1" thickBot="1" x14ac:dyDescent="0.25">
      <c r="B104" s="291"/>
      <c r="C104" s="40" t="s">
        <v>24</v>
      </c>
      <c r="D104" s="41">
        <v>41639</v>
      </c>
      <c r="E104" s="249">
        <v>0.29780000000000001</v>
      </c>
      <c r="F104" s="177">
        <f>IF(D104&lt;$G$4,0,IF(D104&gt;$G$6,($G$6-$G$4-SUM($F$12:F103)),(D104-$G$4-SUM($F$12:F103))))</f>
        <v>0</v>
      </c>
      <c r="G104" s="43">
        <f t="shared" si="4"/>
        <v>0</v>
      </c>
      <c r="H104" s="195">
        <f t="shared" si="5"/>
        <v>8.1366120218579233E-4</v>
      </c>
      <c r="I104" s="2"/>
      <c r="J104" s="2"/>
      <c r="K104" s="2"/>
      <c r="L104" s="2"/>
      <c r="M104" s="2"/>
    </row>
    <row r="105" spans="2:13" hidden="1" outlineLevel="1" x14ac:dyDescent="0.2">
      <c r="B105" s="289">
        <v>2014</v>
      </c>
      <c r="C105" s="44" t="s">
        <v>25</v>
      </c>
      <c r="D105" s="45">
        <v>41670</v>
      </c>
      <c r="E105" s="250">
        <v>0.29480000000000001</v>
      </c>
      <c r="F105" s="178">
        <f>IF(D105&lt;$G$4,0,IF(D105&gt;$G$6,($G$6-$G$4-SUM($F$12:F104)),(D105-$G$4-SUM($F$12:F104))))</f>
        <v>0</v>
      </c>
      <c r="G105" s="39">
        <f t="shared" ref="G105:G106" si="6">+($G$2*H105)*F105</f>
        <v>0</v>
      </c>
      <c r="H105" s="195">
        <f t="shared" si="5"/>
        <v>8.0546448087431691E-4</v>
      </c>
      <c r="I105" s="2"/>
      <c r="J105" s="2"/>
      <c r="K105" s="2"/>
      <c r="L105" s="2"/>
      <c r="M105" s="2"/>
    </row>
    <row r="106" spans="2:13" hidden="1" outlineLevel="1" x14ac:dyDescent="0.2">
      <c r="B106" s="290"/>
      <c r="C106" s="36" t="s">
        <v>26</v>
      </c>
      <c r="D106" s="37">
        <v>41698</v>
      </c>
      <c r="E106" s="250">
        <f>+E105</f>
        <v>0.29480000000000001</v>
      </c>
      <c r="F106" s="176">
        <f>IF(D106&lt;$G$4,0,IF(D106&gt;$G$6,($G$6-$G$4-SUM($F$12:F105)),(D106-$G$4-SUM($F$12:F105))))</f>
        <v>0</v>
      </c>
      <c r="G106" s="39">
        <f t="shared" si="6"/>
        <v>0</v>
      </c>
      <c r="H106" s="195">
        <f t="shared" si="5"/>
        <v>8.0546448087431691E-4</v>
      </c>
      <c r="I106" s="2"/>
      <c r="J106" s="2"/>
      <c r="K106" s="2"/>
      <c r="L106" s="2"/>
      <c r="M106" s="2"/>
    </row>
    <row r="107" spans="2:13" hidden="1" outlineLevel="1" x14ac:dyDescent="0.2">
      <c r="B107" s="290"/>
      <c r="C107" s="36" t="s">
        <v>27</v>
      </c>
      <c r="D107" s="37">
        <v>41729</v>
      </c>
      <c r="E107" s="250">
        <f>+E106</f>
        <v>0.29480000000000001</v>
      </c>
      <c r="F107" s="176">
        <f>IF(D107&lt;$G$4,0,IF(D107&gt;$G$6,($G$6-$G$4-SUM($F$12:F106)),(D107-$G$4-SUM($F$12:F106))))</f>
        <v>0</v>
      </c>
      <c r="G107" s="39">
        <f>+($G$2*H107)*F107</f>
        <v>0</v>
      </c>
      <c r="H107" s="195">
        <f>+E107/366</f>
        <v>8.0546448087431691E-4</v>
      </c>
      <c r="I107" s="2"/>
      <c r="J107" s="2"/>
      <c r="K107" s="2"/>
      <c r="L107" s="2"/>
      <c r="M107" s="2"/>
    </row>
    <row r="108" spans="2:13" hidden="1" outlineLevel="1" x14ac:dyDescent="0.2">
      <c r="B108" s="290"/>
      <c r="C108" s="36" t="s">
        <v>28</v>
      </c>
      <c r="D108" s="37">
        <v>41759</v>
      </c>
      <c r="E108" s="248">
        <v>0.29449999999999998</v>
      </c>
      <c r="F108" s="176">
        <f>IF(D108&lt;$G$4,0,IF(D108&gt;$G$6,($G$6-$G$4-SUM($F$12:F107)),(D108-$G$4-SUM($F$12:F107))))</f>
        <v>0</v>
      </c>
      <c r="G108" s="39">
        <f t="shared" ref="G108:G118" si="7">+($G$2*H108)*F108</f>
        <v>0</v>
      </c>
      <c r="H108" s="195">
        <f t="shared" ref="H108" si="8">+E108/366</f>
        <v>8.0464480874316931E-4</v>
      </c>
      <c r="I108" s="2"/>
      <c r="J108" s="2"/>
      <c r="K108" s="2"/>
      <c r="L108" s="2"/>
      <c r="M108" s="2"/>
    </row>
    <row r="109" spans="2:13" hidden="1" outlineLevel="1" x14ac:dyDescent="0.2">
      <c r="B109" s="290"/>
      <c r="C109" s="36" t="s">
        <v>29</v>
      </c>
      <c r="D109" s="37">
        <v>41790</v>
      </c>
      <c r="E109" s="248">
        <v>0.29449999999999998</v>
      </c>
      <c r="F109" s="176">
        <f>IF(D109&lt;$G$4,0,IF(D109&gt;$G$6,($G$6-$G$4-SUM($F$12:F108)),(D109-$G$4-SUM($F$12:F108))))</f>
        <v>0</v>
      </c>
      <c r="G109" s="39">
        <f t="shared" si="7"/>
        <v>0</v>
      </c>
      <c r="H109" s="195">
        <f>+E109/365</f>
        <v>8.068493150684931E-4</v>
      </c>
      <c r="I109" s="2"/>
      <c r="J109" s="2"/>
      <c r="K109" s="2"/>
      <c r="L109" s="2"/>
      <c r="M109" s="2"/>
    </row>
    <row r="110" spans="2:13" hidden="1" outlineLevel="1" x14ac:dyDescent="0.2">
      <c r="B110" s="290"/>
      <c r="C110" s="36" t="s">
        <v>30</v>
      </c>
      <c r="D110" s="37">
        <v>41820</v>
      </c>
      <c r="E110" s="248">
        <v>0.29449999999999998</v>
      </c>
      <c r="F110" s="176">
        <f>IF(D110&lt;$G$4,0,IF(D110&gt;$G$6,($G$6-$G$4-SUM($F$12:F109)),(D110-$G$4-SUM($F$12:F109))))</f>
        <v>0</v>
      </c>
      <c r="G110" s="39">
        <f t="shared" si="7"/>
        <v>0</v>
      </c>
      <c r="H110" s="195">
        <f t="shared" ref="H110:H118" si="9">+E110/366</f>
        <v>8.0464480874316931E-4</v>
      </c>
      <c r="I110" s="2"/>
      <c r="J110" s="2"/>
      <c r="K110" s="2"/>
      <c r="L110" s="2"/>
      <c r="M110" s="2"/>
    </row>
    <row r="111" spans="2:13" hidden="1" outlineLevel="1" x14ac:dyDescent="0.2">
      <c r="B111" s="290"/>
      <c r="C111" s="36" t="s">
        <v>17</v>
      </c>
      <c r="D111" s="37">
        <v>41851</v>
      </c>
      <c r="E111" s="248">
        <v>0.28999999999999998</v>
      </c>
      <c r="F111" s="176">
        <f>IF(D111&lt;$G$4,0,IF(D111&gt;$G$6,($G$6-$G$4-SUM($F$12:F110)),(D111-$G$4-SUM($F$12:F110))))</f>
        <v>0</v>
      </c>
      <c r="G111" s="39">
        <f t="shared" si="7"/>
        <v>0</v>
      </c>
      <c r="H111" s="195">
        <f t="shared" si="9"/>
        <v>7.9234972677595628E-4</v>
      </c>
      <c r="I111" s="2"/>
      <c r="J111" s="2"/>
      <c r="K111" s="2"/>
      <c r="L111" s="2"/>
      <c r="M111" s="2"/>
    </row>
    <row r="112" spans="2:13" hidden="1" outlineLevel="1" x14ac:dyDescent="0.2">
      <c r="B112" s="290"/>
      <c r="C112" s="36" t="s">
        <v>18</v>
      </c>
      <c r="D112" s="37">
        <v>41882</v>
      </c>
      <c r="E112" s="248">
        <v>0.28999999999999998</v>
      </c>
      <c r="F112" s="176">
        <f>IF(D112&lt;$G$4,0,IF(D112&gt;$G$6,($G$6-$G$4-SUM($F$12:F111)),(D112-$G$4-SUM($F$12:F111))))</f>
        <v>0</v>
      </c>
      <c r="G112" s="39">
        <f t="shared" si="7"/>
        <v>0</v>
      </c>
      <c r="H112" s="195">
        <f t="shared" si="9"/>
        <v>7.9234972677595628E-4</v>
      </c>
      <c r="I112" s="2"/>
      <c r="J112" s="2"/>
      <c r="K112" s="2"/>
      <c r="L112" s="2"/>
      <c r="M112" s="2"/>
    </row>
    <row r="113" spans="2:13" hidden="1" outlineLevel="1" x14ac:dyDescent="0.2">
      <c r="B113" s="290"/>
      <c r="C113" s="36" t="s">
        <v>20</v>
      </c>
      <c r="D113" s="37">
        <v>41912</v>
      </c>
      <c r="E113" s="248">
        <v>0.28999999999999998</v>
      </c>
      <c r="F113" s="176">
        <f>IF(D113&lt;$G$4,0,IF(D113&gt;$G$6,($G$6-$G$4-SUM($F$12:F112)),(D113-$G$4-SUM($F$12:F112))))</f>
        <v>0</v>
      </c>
      <c r="G113" s="39">
        <f t="shared" si="7"/>
        <v>0</v>
      </c>
      <c r="H113" s="195">
        <f t="shared" si="9"/>
        <v>7.9234972677595628E-4</v>
      </c>
      <c r="I113" s="2"/>
      <c r="J113" s="2"/>
      <c r="K113" s="2"/>
      <c r="L113" s="2"/>
      <c r="M113" s="2"/>
    </row>
    <row r="114" spans="2:13" hidden="1" outlineLevel="1" x14ac:dyDescent="0.2">
      <c r="B114" s="290"/>
      <c r="C114" s="36" t="s">
        <v>21</v>
      </c>
      <c r="D114" s="37">
        <v>41943</v>
      </c>
      <c r="E114" s="251">
        <v>0.28760000000000002</v>
      </c>
      <c r="F114" s="176">
        <f>IF(D114&lt;$G$4,0,IF(D114&gt;$G$6,($G$6-$G$4-SUM($F$12:F113)),(D114-$G$4-SUM($F$12:F113))))</f>
        <v>0</v>
      </c>
      <c r="G114" s="39">
        <f t="shared" si="7"/>
        <v>0</v>
      </c>
      <c r="H114" s="195">
        <f t="shared" si="9"/>
        <v>7.8579234972677597E-4</v>
      </c>
      <c r="I114" s="2"/>
      <c r="J114" s="2"/>
      <c r="K114" s="2"/>
      <c r="L114" s="2"/>
      <c r="M114" s="2"/>
    </row>
    <row r="115" spans="2:13" hidden="1" outlineLevel="1" x14ac:dyDescent="0.2">
      <c r="B115" s="290"/>
      <c r="C115" s="36" t="s">
        <v>23</v>
      </c>
      <c r="D115" s="37">
        <v>41973</v>
      </c>
      <c r="E115" s="248">
        <v>0.28760000000000002</v>
      </c>
      <c r="F115" s="176">
        <f>IF(D115&lt;$G$4,0,IF(D115&gt;$G$6,($G$6-$G$4-SUM($F$12:F114)),(D115-$G$4-SUM($F$12:F114))))</f>
        <v>0</v>
      </c>
      <c r="G115" s="39">
        <f t="shared" si="7"/>
        <v>0</v>
      </c>
      <c r="H115" s="195">
        <f t="shared" si="9"/>
        <v>7.8579234972677597E-4</v>
      </c>
      <c r="I115" s="2"/>
      <c r="J115" s="2"/>
      <c r="K115" s="2"/>
      <c r="L115" s="2"/>
      <c r="M115" s="2"/>
    </row>
    <row r="116" spans="2:13" ht="13.5" collapsed="1" thickBot="1" x14ac:dyDescent="0.25">
      <c r="B116" s="291"/>
      <c r="C116" s="40" t="s">
        <v>24</v>
      </c>
      <c r="D116" s="41">
        <v>42004</v>
      </c>
      <c r="E116" s="249">
        <v>0.28760000000000002</v>
      </c>
      <c r="F116" s="177">
        <f>IF(D116&lt;$G$4,0,IF(D116&gt;$G$6,($G$6-$G$4-SUM($F$12:F115)),(D116-$G$4-SUM($F$12:F115))))</f>
        <v>0</v>
      </c>
      <c r="G116" s="43">
        <f t="shared" si="7"/>
        <v>0</v>
      </c>
      <c r="H116" s="195">
        <f t="shared" si="9"/>
        <v>7.8579234972677597E-4</v>
      </c>
      <c r="I116" s="2"/>
      <c r="J116" s="2"/>
      <c r="K116" s="2"/>
      <c r="L116" s="2"/>
      <c r="M116" s="2"/>
    </row>
    <row r="117" spans="2:13" hidden="1" outlineLevel="1" x14ac:dyDescent="0.2">
      <c r="B117" s="289">
        <v>2015</v>
      </c>
      <c r="C117" s="44" t="s">
        <v>25</v>
      </c>
      <c r="D117" s="45">
        <v>42035</v>
      </c>
      <c r="E117" s="250">
        <v>0.28820000000000001</v>
      </c>
      <c r="F117" s="178">
        <f>IF(D117&lt;$G$4,0,IF(D117&gt;$G$6,($G$6-$G$4-SUM($F$12:F116)),(D117-$G$4-SUM($F$12:F116))))</f>
        <v>0</v>
      </c>
      <c r="G117" s="39">
        <f t="shared" si="7"/>
        <v>0</v>
      </c>
      <c r="H117" s="195">
        <f t="shared" si="9"/>
        <v>7.8743169398907107E-4</v>
      </c>
      <c r="I117" s="2"/>
      <c r="J117" s="2"/>
      <c r="K117" s="2"/>
      <c r="L117" s="2"/>
      <c r="M117" s="2"/>
    </row>
    <row r="118" spans="2:13" hidden="1" outlineLevel="1" x14ac:dyDescent="0.2">
      <c r="B118" s="290"/>
      <c r="C118" s="36" t="s">
        <v>26</v>
      </c>
      <c r="D118" s="37">
        <v>42063</v>
      </c>
      <c r="E118" s="250">
        <v>0.28820000000000001</v>
      </c>
      <c r="F118" s="176">
        <f>IF(D118&lt;$G$4,0,IF(D118&gt;$G$6,($G$6-$G$4-SUM($F$12:F117)),(D118-$G$4-SUM($F$12:F117))))</f>
        <v>0</v>
      </c>
      <c r="G118" s="39">
        <f t="shared" si="7"/>
        <v>0</v>
      </c>
      <c r="H118" s="195">
        <f t="shared" si="9"/>
        <v>7.8743169398907107E-4</v>
      </c>
      <c r="I118" s="2"/>
      <c r="J118" s="2"/>
      <c r="K118" s="2"/>
      <c r="L118" s="2"/>
      <c r="M118" s="2"/>
    </row>
    <row r="119" spans="2:13" hidden="1" outlineLevel="1" x14ac:dyDescent="0.2">
      <c r="B119" s="290"/>
      <c r="C119" s="36" t="s">
        <v>27</v>
      </c>
      <c r="D119" s="37">
        <v>42094</v>
      </c>
      <c r="E119" s="250">
        <v>0.28820000000000001</v>
      </c>
      <c r="F119" s="176">
        <f>IF(D119&lt;$G$4,0,IF(D119&gt;$G$6,($G$6-$G$4-SUM($F$12:F118)),(D119-$G$4-SUM($F$12:F118))))</f>
        <v>0</v>
      </c>
      <c r="G119" s="39">
        <f>+($G$2*H119)*F119</f>
        <v>0</v>
      </c>
      <c r="H119" s="195">
        <f>+E119/366</f>
        <v>7.8743169398907107E-4</v>
      </c>
      <c r="I119" s="2"/>
      <c r="J119" s="2"/>
      <c r="K119" s="2"/>
      <c r="L119" s="2"/>
      <c r="M119" s="2"/>
    </row>
    <row r="120" spans="2:13" hidden="1" outlineLevel="1" x14ac:dyDescent="0.2">
      <c r="B120" s="290"/>
      <c r="C120" s="36" t="s">
        <v>28</v>
      </c>
      <c r="D120" s="37">
        <v>42124</v>
      </c>
      <c r="E120" s="248">
        <v>0.29060000000000002</v>
      </c>
      <c r="F120" s="176">
        <f>IF(D120&lt;$G$4,0,IF(D120&gt;$G$6,($G$6-$G$4-SUM($F$12:F119)),(D120-$G$4-SUM($F$12:F119))))</f>
        <v>0</v>
      </c>
      <c r="G120" s="39">
        <f t="shared" ref="G120:G130" si="10">+($G$2*H120)*F120</f>
        <v>0</v>
      </c>
      <c r="H120" s="195">
        <f t="shared" ref="H120" si="11">+E120/366</f>
        <v>7.9398907103825139E-4</v>
      </c>
      <c r="I120" s="2"/>
      <c r="J120" s="2"/>
      <c r="K120" s="2"/>
      <c r="L120" s="2"/>
      <c r="M120" s="2"/>
    </row>
    <row r="121" spans="2:13" hidden="1" outlineLevel="1" x14ac:dyDescent="0.2">
      <c r="B121" s="290"/>
      <c r="C121" s="36" t="s">
        <v>29</v>
      </c>
      <c r="D121" s="37">
        <v>42155</v>
      </c>
      <c r="E121" s="248">
        <v>0.29060000000000002</v>
      </c>
      <c r="F121" s="176">
        <f>IF(D121&lt;$G$4,0,IF(D121&gt;$G$6,($G$6-$G$4-SUM($F$12:F120)),(D121-$G$4-SUM($F$12:F120))))</f>
        <v>0</v>
      </c>
      <c r="G121" s="39">
        <f t="shared" si="10"/>
        <v>0</v>
      </c>
      <c r="H121" s="195">
        <f>+E121/365</f>
        <v>7.9616438356164396E-4</v>
      </c>
      <c r="I121" s="2"/>
      <c r="J121" s="2"/>
      <c r="K121" s="2"/>
      <c r="L121" s="2"/>
      <c r="M121" s="2"/>
    </row>
    <row r="122" spans="2:13" hidden="1" outlineLevel="1" x14ac:dyDescent="0.2">
      <c r="B122" s="290"/>
      <c r="C122" s="36" t="s">
        <v>30</v>
      </c>
      <c r="D122" s="37">
        <v>42185</v>
      </c>
      <c r="E122" s="248">
        <v>0.29060000000000002</v>
      </c>
      <c r="F122" s="176">
        <f>IF(D122&lt;$G$4,0,IF(D122&gt;$G$6,($G$6-$G$4-SUM($F$12:F121)),(D122-$G$4-SUM($F$12:F121))))</f>
        <v>0</v>
      </c>
      <c r="G122" s="39">
        <f t="shared" si="10"/>
        <v>0</v>
      </c>
      <c r="H122" s="195">
        <f t="shared" ref="H122:H176" si="12">+E122/365</f>
        <v>7.9616438356164396E-4</v>
      </c>
      <c r="I122" s="2"/>
      <c r="J122" s="2"/>
      <c r="K122" s="2"/>
      <c r="L122" s="2"/>
      <c r="M122" s="2"/>
    </row>
    <row r="123" spans="2:13" hidden="1" outlineLevel="1" x14ac:dyDescent="0.2">
      <c r="B123" s="290"/>
      <c r="C123" s="36" t="s">
        <v>17</v>
      </c>
      <c r="D123" s="37">
        <v>42216</v>
      </c>
      <c r="E123" s="248">
        <v>0.28889999999999999</v>
      </c>
      <c r="F123" s="176">
        <f>IF(D123&lt;$G$4,0,IF(D123&gt;$G$6,($G$6-$G$4-SUM($F$12:F122)),(D123-$G$4-SUM($F$12:F122))))</f>
        <v>0</v>
      </c>
      <c r="G123" s="39">
        <f t="shared" si="10"/>
        <v>0</v>
      </c>
      <c r="H123" s="195">
        <f t="shared" si="12"/>
        <v>7.9150684931506845E-4</v>
      </c>
      <c r="I123" s="2"/>
      <c r="J123" s="2"/>
      <c r="K123" s="2"/>
      <c r="L123" s="2"/>
      <c r="M123" s="2"/>
    </row>
    <row r="124" spans="2:13" hidden="1" outlineLevel="1" x14ac:dyDescent="0.2">
      <c r="B124" s="290"/>
      <c r="C124" s="36" t="s">
        <v>18</v>
      </c>
      <c r="D124" s="37">
        <v>42247</v>
      </c>
      <c r="E124" s="248">
        <v>0.28889999999999999</v>
      </c>
      <c r="F124" s="176">
        <f>IF(D124&lt;$G$4,0,IF(D124&gt;$G$6,($G$6-$G$4-SUM($F$12:F123)),(D124-$G$4-SUM($F$12:F123))))</f>
        <v>0</v>
      </c>
      <c r="G124" s="39">
        <f t="shared" si="10"/>
        <v>0</v>
      </c>
      <c r="H124" s="195">
        <f t="shared" si="12"/>
        <v>7.9150684931506845E-4</v>
      </c>
      <c r="I124" s="2"/>
      <c r="J124" s="2"/>
      <c r="K124" s="2"/>
      <c r="L124" s="2"/>
      <c r="M124" s="2"/>
    </row>
    <row r="125" spans="2:13" hidden="1" outlineLevel="1" x14ac:dyDescent="0.2">
      <c r="B125" s="290"/>
      <c r="C125" s="36" t="s">
        <v>20</v>
      </c>
      <c r="D125" s="37">
        <v>42277</v>
      </c>
      <c r="E125" s="248">
        <v>0.28889999999999999</v>
      </c>
      <c r="F125" s="176">
        <f>IF(D125&lt;$G$4,0,IF(D125&gt;$G$6,($G$6-$G$4-SUM($F$12:F124)),(D125-$G$4-SUM($F$12:F124))))</f>
        <v>0</v>
      </c>
      <c r="G125" s="39">
        <f t="shared" si="10"/>
        <v>0</v>
      </c>
      <c r="H125" s="195">
        <f t="shared" si="12"/>
        <v>7.9150684931506845E-4</v>
      </c>
      <c r="I125" s="2"/>
      <c r="J125" s="2"/>
      <c r="K125" s="2"/>
      <c r="L125" s="2"/>
      <c r="M125" s="2"/>
    </row>
    <row r="126" spans="2:13" hidden="1" outlineLevel="1" x14ac:dyDescent="0.2">
      <c r="B126" s="290"/>
      <c r="C126" s="36" t="s">
        <v>21</v>
      </c>
      <c r="D126" s="37">
        <v>42308</v>
      </c>
      <c r="E126" s="251">
        <v>0.28999999999999998</v>
      </c>
      <c r="F126" s="176">
        <f>IF(D126&lt;$G$4,0,IF(D126&gt;$G$6,($G$6-$G$4-SUM($F$12:F125)),(D126-$G$4-SUM($F$12:F125))))</f>
        <v>0</v>
      </c>
      <c r="G126" s="39">
        <f t="shared" si="10"/>
        <v>0</v>
      </c>
      <c r="H126" s="195">
        <f t="shared" si="12"/>
        <v>7.9452054794520543E-4</v>
      </c>
      <c r="I126" s="2"/>
      <c r="J126" s="2"/>
      <c r="K126" s="2"/>
      <c r="L126" s="2"/>
      <c r="M126" s="2"/>
    </row>
    <row r="127" spans="2:13" hidden="1" outlineLevel="1" x14ac:dyDescent="0.2">
      <c r="B127" s="290"/>
      <c r="C127" s="36" t="s">
        <v>23</v>
      </c>
      <c r="D127" s="37">
        <v>42338</v>
      </c>
      <c r="E127" s="248">
        <v>0.28999999999999998</v>
      </c>
      <c r="F127" s="176">
        <f>IF(D127&lt;$G$4,0,IF(D127&gt;$G$6,($G$6-$G$4-SUM($F$12:F126)),(D127-$G$4-SUM($F$12:F126))))</f>
        <v>0</v>
      </c>
      <c r="G127" s="39">
        <f t="shared" si="10"/>
        <v>0</v>
      </c>
      <c r="H127" s="195">
        <f t="shared" si="12"/>
        <v>7.9452054794520543E-4</v>
      </c>
      <c r="I127" s="2"/>
      <c r="J127" s="2"/>
      <c r="K127" s="2"/>
      <c r="L127" s="2"/>
      <c r="M127" s="2"/>
    </row>
    <row r="128" spans="2:13" ht="13.5" collapsed="1" thickBot="1" x14ac:dyDescent="0.25">
      <c r="B128" s="291"/>
      <c r="C128" s="40" t="s">
        <v>24</v>
      </c>
      <c r="D128" s="41">
        <v>42369</v>
      </c>
      <c r="E128" s="249">
        <v>0.28999999999999998</v>
      </c>
      <c r="F128" s="177">
        <f>IF(D128&lt;$G$4,0,IF(D128&gt;$G$6,($G$6-$G$4-SUM($F$12:F127)),(D128-$G$4-SUM($F$12:F127))))</f>
        <v>0</v>
      </c>
      <c r="G128" s="43">
        <f t="shared" si="10"/>
        <v>0</v>
      </c>
      <c r="H128" s="195">
        <f t="shared" si="12"/>
        <v>7.9452054794520543E-4</v>
      </c>
      <c r="I128" s="2"/>
      <c r="J128" s="2"/>
      <c r="K128" s="2"/>
      <c r="L128" s="2"/>
      <c r="M128" s="2"/>
    </row>
    <row r="129" spans="2:13" hidden="1" outlineLevel="1" x14ac:dyDescent="0.2">
      <c r="B129" s="289">
        <v>2016</v>
      </c>
      <c r="C129" s="44" t="s">
        <v>25</v>
      </c>
      <c r="D129" s="45">
        <v>42400</v>
      </c>
      <c r="E129" s="250">
        <v>0.29520000000000002</v>
      </c>
      <c r="F129" s="178">
        <f>IF(D129&lt;$G$4,0,IF(D129&gt;$G$6,($G$6-$G$4-SUM($F$12:F128)),(D129-$G$4-SUM($F$12:F128))))</f>
        <v>0</v>
      </c>
      <c r="G129" s="39">
        <f t="shared" si="10"/>
        <v>0</v>
      </c>
      <c r="H129" s="195">
        <f t="shared" si="12"/>
        <v>8.0876712328767125E-4</v>
      </c>
      <c r="I129" s="2"/>
      <c r="J129" s="2"/>
      <c r="K129" s="2"/>
      <c r="L129" s="2"/>
      <c r="M129" s="2"/>
    </row>
    <row r="130" spans="2:13" hidden="1" outlineLevel="1" x14ac:dyDescent="0.2">
      <c r="B130" s="290"/>
      <c r="C130" s="36" t="s">
        <v>26</v>
      </c>
      <c r="D130" s="37">
        <v>42428</v>
      </c>
      <c r="E130" s="250">
        <v>0.29520000000000002</v>
      </c>
      <c r="F130" s="176">
        <f>IF(D130&lt;$G$4,0,IF(D130&gt;$G$6,($G$6-$G$4-SUM($F$12:F129)),(D130-$G$4-SUM($F$12:F129))))</f>
        <v>0</v>
      </c>
      <c r="G130" s="39">
        <f t="shared" si="10"/>
        <v>0</v>
      </c>
      <c r="H130" s="195">
        <f t="shared" si="12"/>
        <v>8.0876712328767125E-4</v>
      </c>
      <c r="I130" s="2"/>
      <c r="J130" s="2"/>
      <c r="K130" s="2"/>
      <c r="L130" s="2"/>
      <c r="M130" s="2"/>
    </row>
    <row r="131" spans="2:13" hidden="1" outlineLevel="1" x14ac:dyDescent="0.2">
      <c r="B131" s="290"/>
      <c r="C131" s="36" t="s">
        <v>27</v>
      </c>
      <c r="D131" s="37">
        <v>42460</v>
      </c>
      <c r="E131" s="250">
        <v>0.29520000000000002</v>
      </c>
      <c r="F131" s="176">
        <f>IF(D131&lt;$G$4,0,IF(D131&gt;$G$6,($G$6-$G$4-SUM($F$12:F130)),(D131-$G$4-SUM($F$12:F130))))</f>
        <v>0</v>
      </c>
      <c r="G131" s="39">
        <f>+($G$2*H131)*F131</f>
        <v>0</v>
      </c>
      <c r="H131" s="195">
        <f t="shared" si="12"/>
        <v>8.0876712328767125E-4</v>
      </c>
      <c r="I131" s="2"/>
      <c r="J131" s="2"/>
      <c r="K131" s="2"/>
      <c r="L131" s="2"/>
      <c r="M131" s="2"/>
    </row>
    <row r="132" spans="2:13" hidden="1" outlineLevel="1" x14ac:dyDescent="0.2">
      <c r="B132" s="290"/>
      <c r="C132" s="36" t="s">
        <v>28</v>
      </c>
      <c r="D132" s="37">
        <v>42490</v>
      </c>
      <c r="E132" s="248">
        <v>0.30809999999999998</v>
      </c>
      <c r="F132" s="176">
        <f>IF(D132&lt;$G$4,0,IF(D132&gt;$G$6,($G$6-$G$4-SUM($F$12:F131)),(D132-$G$4-SUM($F$12:F131))))</f>
        <v>0</v>
      </c>
      <c r="G132" s="39">
        <f t="shared" ref="G132:G142" si="13">+($G$2*H132)*F132</f>
        <v>0</v>
      </c>
      <c r="H132" s="195">
        <f t="shared" si="12"/>
        <v>8.4410958904109585E-4</v>
      </c>
      <c r="I132" s="2"/>
      <c r="J132" s="2"/>
      <c r="K132" s="2"/>
      <c r="L132" s="2"/>
      <c r="M132" s="2"/>
    </row>
    <row r="133" spans="2:13" hidden="1" outlineLevel="1" x14ac:dyDescent="0.2">
      <c r="B133" s="290"/>
      <c r="C133" s="36" t="s">
        <v>29</v>
      </c>
      <c r="D133" s="37">
        <v>42521</v>
      </c>
      <c r="E133" s="248">
        <v>0.30809999999999998</v>
      </c>
      <c r="F133" s="176">
        <f>IF(D133&lt;$G$4,0,IF(D133&gt;$G$6,($G$6-$G$4-SUM($F$12:F132)),(D133-$G$4-SUM($F$12:F132))))</f>
        <v>0</v>
      </c>
      <c r="G133" s="39">
        <f t="shared" si="13"/>
        <v>0</v>
      </c>
      <c r="H133" s="195">
        <f t="shared" si="12"/>
        <v>8.4410958904109585E-4</v>
      </c>
      <c r="I133" s="2"/>
      <c r="J133" s="2"/>
      <c r="K133" s="2"/>
      <c r="L133" s="2"/>
      <c r="M133" s="2"/>
    </row>
    <row r="134" spans="2:13" hidden="1" outlineLevel="1" x14ac:dyDescent="0.2">
      <c r="B134" s="290"/>
      <c r="C134" s="36" t="s">
        <v>30</v>
      </c>
      <c r="D134" s="37">
        <v>42551</v>
      </c>
      <c r="E134" s="248">
        <v>0.30809999999999998</v>
      </c>
      <c r="F134" s="176">
        <f>IF(D134&lt;$G$4,0,IF(D134&gt;$G$6,($G$6-$G$4-SUM($F$12:F133)),(D134-$G$4-SUM($F$12:F133))))</f>
        <v>0</v>
      </c>
      <c r="G134" s="39">
        <f t="shared" si="13"/>
        <v>0</v>
      </c>
      <c r="H134" s="195">
        <f t="shared" si="12"/>
        <v>8.4410958904109585E-4</v>
      </c>
      <c r="I134" s="2"/>
      <c r="J134" s="2"/>
      <c r="K134" s="2"/>
      <c r="L134" s="2"/>
      <c r="M134" s="2"/>
    </row>
    <row r="135" spans="2:13" hidden="1" outlineLevel="1" x14ac:dyDescent="0.2">
      <c r="B135" s="290"/>
      <c r="C135" s="36" t="s">
        <v>17</v>
      </c>
      <c r="D135" s="37">
        <v>42582</v>
      </c>
      <c r="E135" s="248">
        <v>0.3201</v>
      </c>
      <c r="F135" s="176">
        <f>IF(D135&lt;$G$4,0,IF(D135&gt;$G$6,($G$6-$G$4-SUM($F$12:F134)),(D135-$G$4-SUM($F$12:F134))))</f>
        <v>0</v>
      </c>
      <c r="G135" s="39">
        <f t="shared" si="13"/>
        <v>0</v>
      </c>
      <c r="H135" s="195">
        <f t="shared" si="12"/>
        <v>8.7698630136986305E-4</v>
      </c>
      <c r="I135" s="2"/>
      <c r="J135" s="2"/>
      <c r="K135" s="2"/>
      <c r="L135" s="2"/>
      <c r="M135" s="2"/>
    </row>
    <row r="136" spans="2:13" hidden="1" outlineLevel="1" x14ac:dyDescent="0.2">
      <c r="B136" s="290"/>
      <c r="C136" s="36" t="s">
        <v>18</v>
      </c>
      <c r="D136" s="37">
        <v>42613</v>
      </c>
      <c r="E136" s="248">
        <v>0.3201</v>
      </c>
      <c r="F136" s="176">
        <f>IF(D136&lt;$G$4,0,IF(D136&gt;$G$6,($G$6-$G$4-SUM($F$12:F135)),(D136-$G$4-SUM($F$12:F135))))</f>
        <v>0</v>
      </c>
      <c r="G136" s="39">
        <f t="shared" si="13"/>
        <v>0</v>
      </c>
      <c r="H136" s="195">
        <f t="shared" si="12"/>
        <v>8.7698630136986305E-4</v>
      </c>
      <c r="I136" s="2"/>
      <c r="J136" s="2"/>
      <c r="K136" s="2"/>
      <c r="L136" s="2"/>
      <c r="M136" s="2"/>
    </row>
    <row r="137" spans="2:13" hidden="1" outlineLevel="1" x14ac:dyDescent="0.2">
      <c r="B137" s="290"/>
      <c r="C137" s="36" t="s">
        <v>20</v>
      </c>
      <c r="D137" s="37">
        <v>42643</v>
      </c>
      <c r="E137" s="248">
        <v>0.3201</v>
      </c>
      <c r="F137" s="176">
        <f>IF(D137&lt;$G$4,0,IF(D137&gt;$G$6,($G$6-$G$4-SUM($F$12:F136)),(D137-$G$4-SUM($F$12:F136))))</f>
        <v>0</v>
      </c>
      <c r="G137" s="39">
        <f t="shared" si="13"/>
        <v>0</v>
      </c>
      <c r="H137" s="195">
        <f t="shared" si="12"/>
        <v>8.7698630136986305E-4</v>
      </c>
      <c r="I137" s="2"/>
      <c r="J137" s="2"/>
      <c r="K137" s="2"/>
      <c r="L137" s="2"/>
      <c r="M137" s="2"/>
    </row>
    <row r="138" spans="2:13" hidden="1" outlineLevel="1" x14ac:dyDescent="0.2">
      <c r="B138" s="290"/>
      <c r="C138" s="36" t="s">
        <v>21</v>
      </c>
      <c r="D138" s="37">
        <v>42674</v>
      </c>
      <c r="E138" s="251">
        <v>0.32990000000000003</v>
      </c>
      <c r="F138" s="176">
        <f>IF(D138&lt;$G$4,0,IF(D138&gt;$G$6,($G$6-$G$4-SUM($F$12:F137)),(D138-$G$4-SUM($F$12:F137))))</f>
        <v>0</v>
      </c>
      <c r="G138" s="39">
        <f t="shared" si="13"/>
        <v>0</v>
      </c>
      <c r="H138" s="195">
        <f t="shared" si="12"/>
        <v>9.0383561643835627E-4</v>
      </c>
      <c r="I138" s="2"/>
      <c r="J138" s="2"/>
      <c r="K138" s="2"/>
      <c r="L138" s="2"/>
      <c r="M138" s="2"/>
    </row>
    <row r="139" spans="2:13" hidden="1" outlineLevel="1" x14ac:dyDescent="0.2">
      <c r="B139" s="290"/>
      <c r="C139" s="36" t="s">
        <v>23</v>
      </c>
      <c r="D139" s="37">
        <v>42704</v>
      </c>
      <c r="E139" s="248">
        <v>0.32990000000000003</v>
      </c>
      <c r="F139" s="176">
        <f>IF(D139&lt;$G$4,0,IF(D139&gt;$G$6,($G$6-$G$4-SUM($F$12:F138)),(D139-$G$4-SUM($F$12:F138))))</f>
        <v>0</v>
      </c>
      <c r="G139" s="39">
        <f t="shared" si="13"/>
        <v>0</v>
      </c>
      <c r="H139" s="195">
        <f t="shared" si="12"/>
        <v>9.0383561643835627E-4</v>
      </c>
      <c r="I139" s="2"/>
      <c r="J139" s="2"/>
      <c r="K139" s="2"/>
      <c r="L139" s="2"/>
      <c r="M139" s="2"/>
    </row>
    <row r="140" spans="2:13" ht="13.5" collapsed="1" thickBot="1" x14ac:dyDescent="0.25">
      <c r="B140" s="291"/>
      <c r="C140" s="40" t="s">
        <v>24</v>
      </c>
      <c r="D140" s="41">
        <v>42735</v>
      </c>
      <c r="E140" s="249">
        <v>0.32990000000000003</v>
      </c>
      <c r="F140" s="177">
        <f>IF(D140&lt;$G$4,0,IF(D140&gt;$G$6,($G$6-$G$4-SUM($F$12:F139)),(D140-$G$4-SUM($F$12:F139))))</f>
        <v>0</v>
      </c>
      <c r="G140" s="43">
        <f t="shared" si="13"/>
        <v>0</v>
      </c>
      <c r="H140" s="195">
        <f t="shared" si="12"/>
        <v>9.0383561643835627E-4</v>
      </c>
      <c r="I140" s="2"/>
      <c r="J140" s="2"/>
      <c r="K140" s="2"/>
      <c r="L140" s="2"/>
      <c r="M140" s="2"/>
    </row>
    <row r="141" spans="2:13" hidden="1" outlineLevel="1" x14ac:dyDescent="0.2">
      <c r="B141" s="289">
        <v>2017</v>
      </c>
      <c r="C141" s="44" t="s">
        <v>25</v>
      </c>
      <c r="D141" s="45">
        <v>42766</v>
      </c>
      <c r="E141" s="250">
        <v>0.31509999999999999</v>
      </c>
      <c r="F141" s="178">
        <f>IF(D141&lt;$G$4,0,IF(D141&gt;$G$6,($G$6-$G$4-SUM($F$12:F140)),(D141-$G$4-SUM($F$12:F140))))</f>
        <v>0</v>
      </c>
      <c r="G141" s="39">
        <f t="shared" si="13"/>
        <v>0</v>
      </c>
      <c r="H141" s="195">
        <f t="shared" si="12"/>
        <v>8.632876712328767E-4</v>
      </c>
      <c r="I141" s="2"/>
      <c r="J141" s="2"/>
      <c r="K141" s="2"/>
      <c r="L141" s="2"/>
      <c r="M141" s="2"/>
    </row>
    <row r="142" spans="2:13" hidden="1" outlineLevel="1" x14ac:dyDescent="0.2">
      <c r="B142" s="290"/>
      <c r="C142" s="36" t="s">
        <v>26</v>
      </c>
      <c r="D142" s="37">
        <v>42794</v>
      </c>
      <c r="E142" s="250">
        <v>0.31509999999999999</v>
      </c>
      <c r="F142" s="176">
        <f>IF(D142&lt;$G$4,0,IF(D142&gt;$G$6,($G$6-$G$4-SUM($F$12:F141)),(D142-$G$4-SUM($F$12:F141))))</f>
        <v>0</v>
      </c>
      <c r="G142" s="39">
        <f t="shared" si="13"/>
        <v>0</v>
      </c>
      <c r="H142" s="195">
        <f t="shared" si="12"/>
        <v>8.632876712328767E-4</v>
      </c>
      <c r="I142" s="2"/>
      <c r="J142" s="2"/>
      <c r="K142" s="2"/>
      <c r="L142" s="2"/>
      <c r="M142" s="2"/>
    </row>
    <row r="143" spans="2:13" hidden="1" outlineLevel="1" x14ac:dyDescent="0.2">
      <c r="B143" s="290"/>
      <c r="C143" s="36" t="s">
        <v>27</v>
      </c>
      <c r="D143" s="37">
        <v>42825</v>
      </c>
      <c r="E143" s="250">
        <v>0.31509999999999999</v>
      </c>
      <c r="F143" s="176">
        <f>IF(D143&lt;$G$4,0,IF(D143&gt;$G$6,($G$6-$G$4-SUM($F$12:F142)),(D143-$G$4-SUM($F$12:F142))))</f>
        <v>0</v>
      </c>
      <c r="G143" s="39">
        <f>+($G$2*H143)*F143</f>
        <v>0</v>
      </c>
      <c r="H143" s="195">
        <f t="shared" si="12"/>
        <v>8.632876712328767E-4</v>
      </c>
      <c r="I143" s="2"/>
      <c r="J143" s="2"/>
      <c r="K143" s="2"/>
      <c r="L143" s="2"/>
      <c r="M143" s="2"/>
    </row>
    <row r="144" spans="2:13" hidden="1" outlineLevel="1" x14ac:dyDescent="0.2">
      <c r="B144" s="290"/>
      <c r="C144" s="36" t="s">
        <v>28</v>
      </c>
      <c r="D144" s="37">
        <v>42855</v>
      </c>
      <c r="E144" s="248">
        <v>0.315</v>
      </c>
      <c r="F144" s="176">
        <f>IF(D144&lt;$G$4,0,IF(D144&gt;$G$6,($G$6-$G$4-SUM($F$12:F143)),(D144-$G$4-SUM($F$12:F143))))</f>
        <v>0</v>
      </c>
      <c r="G144" s="39">
        <f t="shared" ref="G144:G154" si="14">+($G$2*H144)*F144</f>
        <v>0</v>
      </c>
      <c r="H144" s="195">
        <f t="shared" si="12"/>
        <v>8.6301369863013696E-4</v>
      </c>
      <c r="I144" s="2"/>
      <c r="J144" s="2"/>
      <c r="K144" s="2"/>
      <c r="L144" s="2"/>
      <c r="M144" s="2"/>
    </row>
    <row r="145" spans="2:13" hidden="1" outlineLevel="1" x14ac:dyDescent="0.2">
      <c r="B145" s="290"/>
      <c r="C145" s="36" t="s">
        <v>29</v>
      </c>
      <c r="D145" s="37">
        <v>42886</v>
      </c>
      <c r="E145" s="248">
        <v>0.315</v>
      </c>
      <c r="F145" s="176">
        <f>IF(D145&lt;$G$4,0,IF(D145&gt;$G$6,($G$6-$G$4-SUM($F$12:F144)),(D145-$G$4-SUM($F$12:F144))))</f>
        <v>0</v>
      </c>
      <c r="G145" s="39">
        <f t="shared" si="14"/>
        <v>0</v>
      </c>
      <c r="H145" s="195">
        <f t="shared" si="12"/>
        <v>8.6301369863013696E-4</v>
      </c>
      <c r="I145" s="2"/>
      <c r="J145" s="2"/>
      <c r="K145" s="2"/>
      <c r="L145" s="2"/>
      <c r="M145" s="2"/>
    </row>
    <row r="146" spans="2:13" hidden="1" outlineLevel="1" x14ac:dyDescent="0.2">
      <c r="B146" s="290"/>
      <c r="C146" s="36" t="s">
        <v>30</v>
      </c>
      <c r="D146" s="37">
        <v>42916</v>
      </c>
      <c r="E146" s="248">
        <v>0.315</v>
      </c>
      <c r="F146" s="176">
        <f>IF(D146&lt;$G$4,0,IF(D146&gt;$G$6,($G$6-$G$4-SUM($F$12:F145)),(D146-$G$4-SUM($F$12:F145))))</f>
        <v>0</v>
      </c>
      <c r="G146" s="39">
        <f t="shared" si="14"/>
        <v>0</v>
      </c>
      <c r="H146" s="195">
        <f t="shared" si="12"/>
        <v>8.6301369863013696E-4</v>
      </c>
      <c r="I146" s="2"/>
      <c r="J146" s="2"/>
      <c r="K146" s="2"/>
      <c r="L146" s="2"/>
      <c r="M146" s="2"/>
    </row>
    <row r="147" spans="2:13" hidden="1" outlineLevel="1" x14ac:dyDescent="0.2">
      <c r="B147" s="290"/>
      <c r="C147" s="36" t="s">
        <v>17</v>
      </c>
      <c r="D147" s="37">
        <v>42947</v>
      </c>
      <c r="E147" s="248">
        <v>0.30969999999999998</v>
      </c>
      <c r="F147" s="176">
        <f>IF(D147&lt;$G$4,0,IF(D147&gt;$G$6,($G$6-$G$4-SUM($F$12:F146)),(D147-$G$4-SUM($F$12:F146))))</f>
        <v>0</v>
      </c>
      <c r="G147" s="39">
        <f t="shared" si="14"/>
        <v>0</v>
      </c>
      <c r="H147" s="195">
        <f t="shared" si="12"/>
        <v>8.4849315068493141E-4</v>
      </c>
      <c r="I147" s="2"/>
      <c r="J147" s="2"/>
      <c r="K147" s="2"/>
      <c r="L147" s="2"/>
      <c r="M147" s="2"/>
    </row>
    <row r="148" spans="2:13" hidden="1" outlineLevel="1" x14ac:dyDescent="0.2">
      <c r="B148" s="290"/>
      <c r="C148" s="36" t="s">
        <v>18</v>
      </c>
      <c r="D148" s="37">
        <v>42978</v>
      </c>
      <c r="E148" s="248">
        <v>0.30969999999999998</v>
      </c>
      <c r="F148" s="176">
        <f>IF(D148&lt;$G$4,0,IF(D148&gt;$G$6,($G$6-$G$4-SUM($F$12:F147)),(D148-$G$4-SUM($F$12:F147))))</f>
        <v>0</v>
      </c>
      <c r="G148" s="39">
        <f t="shared" si="14"/>
        <v>0</v>
      </c>
      <c r="H148" s="195">
        <f t="shared" si="12"/>
        <v>8.4849315068493141E-4</v>
      </c>
      <c r="I148" s="2"/>
      <c r="J148" s="2"/>
      <c r="K148" s="2"/>
      <c r="L148" s="2"/>
      <c r="M148" s="2"/>
    </row>
    <row r="149" spans="2:13" hidden="1" outlineLevel="1" x14ac:dyDescent="0.2">
      <c r="B149" s="290"/>
      <c r="C149" s="36" t="s">
        <v>20</v>
      </c>
      <c r="D149" s="37">
        <v>43008</v>
      </c>
      <c r="E149" s="248">
        <v>0.30969999999999998</v>
      </c>
      <c r="F149" s="176">
        <f>IF(D149&lt;$G$4,0,IF(D149&gt;$G$6,($G$6-$G$4-SUM($F$12:F148)),(D149-$G$4-SUM($F$12:F148))))</f>
        <v>0</v>
      </c>
      <c r="G149" s="39">
        <f t="shared" si="14"/>
        <v>0</v>
      </c>
      <c r="H149" s="195">
        <f t="shared" si="12"/>
        <v>8.4849315068493141E-4</v>
      </c>
      <c r="I149" s="2"/>
      <c r="J149" s="2"/>
      <c r="K149" s="2"/>
      <c r="L149" s="2"/>
      <c r="M149" s="2"/>
    </row>
    <row r="150" spans="2:13" hidden="1" outlineLevel="1" x14ac:dyDescent="0.2">
      <c r="B150" s="290"/>
      <c r="C150" s="36" t="s">
        <v>21</v>
      </c>
      <c r="D150" s="37">
        <v>43039</v>
      </c>
      <c r="E150" s="251">
        <v>0.29730000000000001</v>
      </c>
      <c r="F150" s="176">
        <f>IF(D150&lt;$G$4,0,IF(D150&gt;$G$6,($G$6-$G$4-SUM($F$12:F149)),(D150-$G$4-SUM($F$12:F149))))</f>
        <v>0</v>
      </c>
      <c r="G150" s="39">
        <f t="shared" si="14"/>
        <v>0</v>
      </c>
      <c r="H150" s="195">
        <f t="shared" si="12"/>
        <v>8.1452054794520549E-4</v>
      </c>
      <c r="I150" s="2"/>
      <c r="J150" s="2"/>
      <c r="K150" s="2"/>
      <c r="L150" s="2"/>
      <c r="M150" s="2"/>
    </row>
    <row r="151" spans="2:13" hidden="1" outlineLevel="1" x14ac:dyDescent="0.2">
      <c r="B151" s="290"/>
      <c r="C151" s="36" t="s">
        <v>23</v>
      </c>
      <c r="D151" s="37">
        <v>43069</v>
      </c>
      <c r="E151" s="248">
        <v>0.2944</v>
      </c>
      <c r="F151" s="176">
        <f>IF(D151&lt;$G$4,0,IF(D151&gt;$G$6,($G$6-$G$4-SUM($F$12:F150)),(D151-$G$4-SUM($F$12:F150))))</f>
        <v>0</v>
      </c>
      <c r="G151" s="39">
        <f t="shared" si="14"/>
        <v>0</v>
      </c>
      <c r="H151" s="195">
        <f t="shared" si="12"/>
        <v>8.0657534246575337E-4</v>
      </c>
      <c r="I151" s="2"/>
      <c r="J151" s="2"/>
      <c r="K151" s="2"/>
      <c r="L151" s="2"/>
      <c r="M151" s="2"/>
    </row>
    <row r="152" spans="2:13" ht="13.5" collapsed="1" thickBot="1" x14ac:dyDescent="0.25">
      <c r="B152" s="291"/>
      <c r="C152" s="40" t="s">
        <v>24</v>
      </c>
      <c r="D152" s="41">
        <v>43100</v>
      </c>
      <c r="E152" s="249">
        <v>0.29160000000000003</v>
      </c>
      <c r="F152" s="177">
        <f>IF(D152&lt;$G$4,0,IF(D152&gt;$G$6,($G$6-$G$4-SUM($F$12:F151)),(D152-$G$4-SUM($F$12:F151))))</f>
        <v>0</v>
      </c>
      <c r="G152" s="43">
        <f t="shared" si="14"/>
        <v>0</v>
      </c>
      <c r="H152" s="195">
        <f t="shared" si="12"/>
        <v>7.989041095890412E-4</v>
      </c>
      <c r="I152" s="2"/>
      <c r="J152" s="2"/>
      <c r="K152" s="2"/>
      <c r="L152" s="2"/>
      <c r="M152" s="2"/>
    </row>
    <row r="153" spans="2:13" hidden="1" outlineLevel="1" x14ac:dyDescent="0.2">
      <c r="B153" s="289">
        <v>2018</v>
      </c>
      <c r="C153" s="44" t="s">
        <v>25</v>
      </c>
      <c r="D153" s="45">
        <v>43131</v>
      </c>
      <c r="E153" s="250">
        <v>0.29039999999999999</v>
      </c>
      <c r="F153" s="178">
        <f>IF(D153&lt;$G$4,0,IF(D153&gt;$G$6,($G$6-$G$4-SUM($F$12:F152)),(D153-$G$4-SUM($F$12:F152))))</f>
        <v>0</v>
      </c>
      <c r="G153" s="39">
        <f t="shared" si="14"/>
        <v>0</v>
      </c>
      <c r="H153" s="195">
        <f t="shared" si="12"/>
        <v>7.9561643835616438E-4</v>
      </c>
      <c r="I153" s="2"/>
      <c r="J153" s="2"/>
      <c r="K153" s="2"/>
      <c r="L153" s="2"/>
      <c r="M153" s="2"/>
    </row>
    <row r="154" spans="2:13" hidden="1" outlineLevel="1" x14ac:dyDescent="0.2">
      <c r="B154" s="290"/>
      <c r="C154" s="36" t="s">
        <v>26</v>
      </c>
      <c r="D154" s="37">
        <v>43159</v>
      </c>
      <c r="E154" s="250">
        <v>0.29519999999999996</v>
      </c>
      <c r="F154" s="176">
        <f>IF(D154&lt;$G$4,0,IF(D154&gt;$G$6,($G$6-$G$4-SUM($F$12:F153)),(D154-$G$4-SUM($F$12:F153))))</f>
        <v>0</v>
      </c>
      <c r="G154" s="39">
        <f t="shared" si="14"/>
        <v>0</v>
      </c>
      <c r="H154" s="195">
        <f t="shared" si="12"/>
        <v>8.0876712328767115E-4</v>
      </c>
      <c r="I154" s="2"/>
      <c r="J154" s="2"/>
      <c r="K154" s="2"/>
      <c r="L154" s="2"/>
      <c r="M154" s="2"/>
    </row>
    <row r="155" spans="2:13" hidden="1" outlineLevel="1" x14ac:dyDescent="0.2">
      <c r="B155" s="290"/>
      <c r="C155" s="36" t="s">
        <v>27</v>
      </c>
      <c r="D155" s="37">
        <v>43190</v>
      </c>
      <c r="E155" s="250">
        <v>0.29020000000000001</v>
      </c>
      <c r="F155" s="176">
        <f>IF(D155&lt;$G$4,0,IF(D155&gt;$G$6,($G$6-$G$4-SUM($F$12:F154)),(D155-$G$4-SUM($F$12:F154))))</f>
        <v>0</v>
      </c>
      <c r="G155" s="39">
        <f>+($G$2*H155)*F155</f>
        <v>0</v>
      </c>
      <c r="H155" s="195">
        <f t="shared" si="12"/>
        <v>7.9506849315068501E-4</v>
      </c>
      <c r="I155" s="2"/>
      <c r="J155" s="2"/>
      <c r="K155" s="2"/>
      <c r="L155" s="2"/>
      <c r="M155" s="2"/>
    </row>
    <row r="156" spans="2:13" hidden="1" outlineLevel="1" x14ac:dyDescent="0.2">
      <c r="B156" s="290"/>
      <c r="C156" s="36" t="s">
        <v>28</v>
      </c>
      <c r="D156" s="37">
        <v>43220</v>
      </c>
      <c r="E156" s="248">
        <v>0.28720000000000001</v>
      </c>
      <c r="F156" s="176">
        <f>IF(D156&lt;$G$4,0,IF(D156&gt;$G$6,($G$6-$G$4-SUM($F$12:F155)),(D156-$G$4-SUM($F$12:F155))))</f>
        <v>0</v>
      </c>
      <c r="G156" s="39">
        <f t="shared" ref="G156:G166" si="15">+($G$2*H156)*F156</f>
        <v>0</v>
      </c>
      <c r="H156" s="195">
        <f t="shared" si="12"/>
        <v>7.8684931506849316E-4</v>
      </c>
      <c r="I156" s="2"/>
      <c r="J156" s="2"/>
      <c r="K156" s="2"/>
      <c r="L156" s="2"/>
      <c r="M156" s="2"/>
    </row>
    <row r="157" spans="2:13" hidden="1" outlineLevel="1" x14ac:dyDescent="0.2">
      <c r="B157" s="290"/>
      <c r="C157" s="36" t="s">
        <v>29</v>
      </c>
      <c r="D157" s="37">
        <v>43251</v>
      </c>
      <c r="E157" s="248">
        <v>0.28660000000000002</v>
      </c>
      <c r="F157" s="176">
        <f>IF(D157&lt;$G$4,0,IF(D157&gt;$G$6,($G$6-$G$4-SUM($F$12:F156)),(D157-$G$4-SUM($F$12:F156))))</f>
        <v>0</v>
      </c>
      <c r="G157" s="39">
        <f t="shared" si="15"/>
        <v>0</v>
      </c>
      <c r="H157" s="195">
        <f t="shared" si="12"/>
        <v>7.8520547945205485E-4</v>
      </c>
      <c r="I157" s="2"/>
      <c r="J157" s="2"/>
      <c r="K157" s="2"/>
      <c r="L157" s="2"/>
      <c r="M157" s="2"/>
    </row>
    <row r="158" spans="2:13" hidden="1" outlineLevel="1" x14ac:dyDescent="0.2">
      <c r="B158" s="290"/>
      <c r="C158" s="36" t="s">
        <v>30</v>
      </c>
      <c r="D158" s="37">
        <v>43281</v>
      </c>
      <c r="E158" s="255">
        <v>0.28420000000000001</v>
      </c>
      <c r="F158" s="176">
        <f>IF(D158&lt;$G$4,0,IF(D158&gt;$G$6,($G$6-$G$4-SUM($F$12:F157)),(D158-$G$4-SUM($F$12:F157))))</f>
        <v>0</v>
      </c>
      <c r="G158" s="39">
        <f t="shared" si="15"/>
        <v>0</v>
      </c>
      <c r="H158" s="195">
        <f t="shared" si="12"/>
        <v>7.7863013698630142E-4</v>
      </c>
      <c r="I158" s="2"/>
      <c r="J158" s="2"/>
      <c r="K158" s="2"/>
      <c r="L158" s="2"/>
      <c r="M158" s="2"/>
    </row>
    <row r="159" spans="2:13" hidden="1" outlineLevel="1" x14ac:dyDescent="0.2">
      <c r="B159" s="290"/>
      <c r="C159" s="36" t="s">
        <v>17</v>
      </c>
      <c r="D159" s="37">
        <v>43312</v>
      </c>
      <c r="E159" s="255">
        <v>0.28050000000000003</v>
      </c>
      <c r="F159" s="176">
        <f>IF(D159&lt;$G$4,0,IF(D159&gt;$G$6,($G$6-$G$4-SUM($F$12:F158)),(D159-$G$4-SUM($F$12:F158))))</f>
        <v>0</v>
      </c>
      <c r="G159" s="39">
        <f t="shared" si="15"/>
        <v>0</v>
      </c>
      <c r="H159" s="195">
        <f t="shared" si="12"/>
        <v>7.6849315068493163E-4</v>
      </c>
      <c r="I159" s="2"/>
      <c r="J159" s="2"/>
      <c r="K159" s="2"/>
      <c r="L159" s="2"/>
      <c r="M159" s="2"/>
    </row>
    <row r="160" spans="2:13" hidden="1" outlineLevel="1" x14ac:dyDescent="0.2">
      <c r="B160" s="290"/>
      <c r="C160" s="36" t="s">
        <v>18</v>
      </c>
      <c r="D160" s="37">
        <v>43343</v>
      </c>
      <c r="E160" s="255">
        <v>0.27910000000000001</v>
      </c>
      <c r="F160" s="176">
        <f>IF(D160&lt;$G$4,0,IF(D160&gt;$G$6,($G$6-$G$4-SUM($F$12:F159)),(D160-$G$4-SUM($F$12:F159))))</f>
        <v>0</v>
      </c>
      <c r="G160" s="39">
        <f t="shared" si="15"/>
        <v>0</v>
      </c>
      <c r="H160" s="195">
        <f t="shared" si="12"/>
        <v>7.6465753424657533E-4</v>
      </c>
      <c r="I160" s="2"/>
      <c r="J160" s="2"/>
      <c r="K160" s="2"/>
      <c r="L160" s="2"/>
      <c r="M160" s="2"/>
    </row>
    <row r="161" spans="2:13" hidden="1" outlineLevel="1" x14ac:dyDescent="0.2">
      <c r="B161" s="290"/>
      <c r="C161" s="36" t="s">
        <v>20</v>
      </c>
      <c r="D161" s="37">
        <v>43373</v>
      </c>
      <c r="E161" s="255">
        <v>0.2772</v>
      </c>
      <c r="F161" s="176">
        <f>IF(D161&lt;$G$4,0,IF(D161&gt;$G$6,($G$6-$G$4-SUM($F$12:F160)),(D161-$G$4-SUM($F$12:F160))))</f>
        <v>0</v>
      </c>
      <c r="G161" s="39">
        <f t="shared" si="15"/>
        <v>0</v>
      </c>
      <c r="H161" s="195">
        <f t="shared" si="12"/>
        <v>7.5945205479452057E-4</v>
      </c>
      <c r="I161" s="2"/>
      <c r="J161" s="2"/>
      <c r="K161" s="2"/>
      <c r="L161" s="2"/>
      <c r="M161" s="2"/>
    </row>
    <row r="162" spans="2:13" hidden="1" outlineLevel="1" x14ac:dyDescent="0.2">
      <c r="B162" s="290"/>
      <c r="C162" s="36" t="s">
        <v>21</v>
      </c>
      <c r="D162" s="37">
        <v>43404</v>
      </c>
      <c r="E162" s="256">
        <v>0.27450000000000002</v>
      </c>
      <c r="F162" s="176">
        <f>IF(D162&lt;$G$4,0,IF(D162&gt;$G$6,($G$6-$G$4-SUM($F$12:F161)),(D162-$G$4-SUM($F$12:F161))))</f>
        <v>0</v>
      </c>
      <c r="G162" s="39">
        <f t="shared" si="15"/>
        <v>0</v>
      </c>
      <c r="H162" s="195">
        <f t="shared" si="12"/>
        <v>7.5205479452054803E-4</v>
      </c>
      <c r="I162" s="2"/>
      <c r="J162" s="2"/>
      <c r="K162" s="2"/>
      <c r="L162" s="2"/>
      <c r="M162" s="2"/>
    </row>
    <row r="163" spans="2:13" hidden="1" outlineLevel="1" x14ac:dyDescent="0.2">
      <c r="B163" s="290"/>
      <c r="C163" s="36" t="s">
        <v>23</v>
      </c>
      <c r="D163" s="37">
        <v>43434</v>
      </c>
      <c r="E163" s="255">
        <v>0.27239999999999998</v>
      </c>
      <c r="F163" s="176">
        <f>IF(D163&lt;$G$4,0,IF(D163&gt;$G$6,($G$6-$G$4-SUM($F$12:F162)),(D163-$G$4-SUM($F$12:F162))))</f>
        <v>0</v>
      </c>
      <c r="G163" s="39">
        <f t="shared" si="15"/>
        <v>0</v>
      </c>
      <c r="H163" s="195">
        <f t="shared" si="12"/>
        <v>7.4630136986301358E-4</v>
      </c>
      <c r="I163" s="2"/>
      <c r="J163" s="2"/>
      <c r="K163" s="2"/>
      <c r="L163" s="2"/>
      <c r="M163" s="2"/>
    </row>
    <row r="164" spans="2:13" ht="13.5" collapsed="1" thickBot="1" x14ac:dyDescent="0.25">
      <c r="B164" s="291"/>
      <c r="C164" s="40" t="s">
        <v>24</v>
      </c>
      <c r="D164" s="41">
        <v>43465</v>
      </c>
      <c r="E164" s="257">
        <v>0.27100000000000002</v>
      </c>
      <c r="F164" s="177">
        <f>IF(D164&lt;$G$4,0,IF(D164&gt;$G$6,($G$6-$G$4-SUM($F$12:F163)),(D164-$G$4-SUM($F$12:F163))))</f>
        <v>0</v>
      </c>
      <c r="G164" s="43">
        <f t="shared" si="15"/>
        <v>0</v>
      </c>
      <c r="H164" s="195">
        <f t="shared" si="12"/>
        <v>7.4246575342465761E-4</v>
      </c>
      <c r="I164" s="2"/>
      <c r="J164" s="2"/>
      <c r="K164" s="2"/>
      <c r="L164" s="2"/>
      <c r="M164" s="2"/>
    </row>
    <row r="165" spans="2:13" hidden="1" outlineLevel="1" x14ac:dyDescent="0.2">
      <c r="B165" s="289">
        <v>2019</v>
      </c>
      <c r="C165" s="44" t="s">
        <v>25</v>
      </c>
      <c r="D165" s="45">
        <v>43496</v>
      </c>
      <c r="E165" s="250">
        <v>0.26740000000000003</v>
      </c>
      <c r="F165" s="178">
        <f>IF(D165&lt;$G$4,0,IF(D165&gt;$G$6,($G$6-$G$4-SUM($F$12:F164)),(D165-$G$4-SUM($F$12:F164))))</f>
        <v>0</v>
      </c>
      <c r="G165" s="39">
        <f t="shared" si="15"/>
        <v>0</v>
      </c>
      <c r="H165" s="195">
        <f t="shared" si="12"/>
        <v>7.3260273972602745E-4</v>
      </c>
      <c r="I165" s="2"/>
      <c r="J165" s="2"/>
      <c r="K165" s="2"/>
      <c r="L165" s="2"/>
      <c r="M165" s="2"/>
    </row>
    <row r="166" spans="2:13" hidden="1" outlineLevel="1" x14ac:dyDescent="0.2">
      <c r="B166" s="290"/>
      <c r="C166" s="36" t="s">
        <v>26</v>
      </c>
      <c r="D166" s="37">
        <v>43524</v>
      </c>
      <c r="E166" s="250">
        <v>0.27550000000000002</v>
      </c>
      <c r="F166" s="176">
        <f>IF(D166&lt;$G$4,0,IF(D166&gt;$G$6,($G$6-$G$4-SUM($F$12:F165)),(D166-$G$4-SUM($F$12:F165))))</f>
        <v>0</v>
      </c>
      <c r="G166" s="39">
        <f t="shared" si="15"/>
        <v>0</v>
      </c>
      <c r="H166" s="195">
        <f t="shared" si="12"/>
        <v>7.5479452054794528E-4</v>
      </c>
      <c r="I166" s="2"/>
      <c r="J166" s="2"/>
      <c r="K166" s="2"/>
      <c r="L166" s="2"/>
      <c r="M166" s="2"/>
    </row>
    <row r="167" spans="2:13" hidden="1" outlineLevel="1" x14ac:dyDescent="0.2">
      <c r="B167" s="290"/>
      <c r="C167" s="36" t="s">
        <v>27</v>
      </c>
      <c r="D167" s="37">
        <v>43555</v>
      </c>
      <c r="E167" s="250">
        <v>0.27060000000000001</v>
      </c>
      <c r="F167" s="176">
        <f>IF(D167&lt;$G$4,0,IF(D167&gt;$G$6,($G$6-$G$4-SUM($F$12:F166)),(D167-$G$4-SUM($F$12:F166))))</f>
        <v>0</v>
      </c>
      <c r="G167" s="39">
        <f>+($G$2*H167)*F167</f>
        <v>0</v>
      </c>
      <c r="H167" s="195">
        <f t="shared" si="12"/>
        <v>7.4136986301369867E-4</v>
      </c>
      <c r="I167" s="2"/>
      <c r="J167" s="2"/>
      <c r="K167" s="2"/>
      <c r="L167" s="2"/>
      <c r="M167" s="2"/>
    </row>
    <row r="168" spans="2:13" hidden="1" outlineLevel="1" x14ac:dyDescent="0.2">
      <c r="B168" s="290"/>
      <c r="C168" s="36" t="s">
        <v>28</v>
      </c>
      <c r="D168" s="37">
        <v>43585</v>
      </c>
      <c r="E168" s="248">
        <v>0.26979999999999998</v>
      </c>
      <c r="F168" s="176">
        <f>IF(D168&lt;$G$4,0,IF(D168&gt;$G$6,($G$6-$G$4-SUM($F$12:F167)),(D168-$G$4-SUM($F$12:F167))))</f>
        <v>0</v>
      </c>
      <c r="G168" s="39">
        <f t="shared" ref="G168:G178" si="16">+($G$2*H168)*F168</f>
        <v>0</v>
      </c>
      <c r="H168" s="195">
        <f t="shared" si="12"/>
        <v>7.3917808219178078E-4</v>
      </c>
      <c r="I168" s="2"/>
      <c r="J168" s="2"/>
      <c r="K168" s="2"/>
      <c r="L168" s="2"/>
      <c r="M168" s="2"/>
    </row>
    <row r="169" spans="2:13" hidden="1" outlineLevel="1" x14ac:dyDescent="0.2">
      <c r="B169" s="290"/>
      <c r="C169" s="36" t="s">
        <v>29</v>
      </c>
      <c r="D169" s="37">
        <v>43616</v>
      </c>
      <c r="E169" s="251">
        <v>0.27010000000000001</v>
      </c>
      <c r="F169" s="176">
        <f>IF(D169&lt;$G$4,0,IF(D169&gt;$G$6,($G$6-$G$4-SUM($F$12:F168)),(D169-$G$4-SUM($F$12:F168))))</f>
        <v>0</v>
      </c>
      <c r="G169" s="39">
        <f t="shared" si="16"/>
        <v>0</v>
      </c>
      <c r="H169" s="195">
        <f t="shared" si="12"/>
        <v>7.3999999999999999E-4</v>
      </c>
      <c r="I169" s="2"/>
      <c r="J169" s="2"/>
      <c r="K169" s="2"/>
      <c r="L169" s="2"/>
      <c r="M169" s="2"/>
    </row>
    <row r="170" spans="2:13" hidden="1" outlineLevel="1" x14ac:dyDescent="0.2">
      <c r="B170" s="290"/>
      <c r="C170" s="36" t="s">
        <v>30</v>
      </c>
      <c r="D170" s="37">
        <v>43646</v>
      </c>
      <c r="E170" s="255">
        <v>0.26950000000000002</v>
      </c>
      <c r="F170" s="176">
        <f>IF(D170&lt;$G$4,0,IF(D170&gt;$G$6,($G$6-$G$4-SUM($F$12:F169)),(D170-$G$4-SUM($F$12:F169))))</f>
        <v>0</v>
      </c>
      <c r="G170" s="39">
        <f t="shared" si="16"/>
        <v>0</v>
      </c>
      <c r="H170" s="195">
        <f t="shared" si="12"/>
        <v>7.3835616438356168E-4</v>
      </c>
      <c r="I170" s="2"/>
      <c r="J170" s="2"/>
      <c r="K170" s="2"/>
      <c r="L170" s="2"/>
      <c r="M170" s="2"/>
    </row>
    <row r="171" spans="2:13" hidden="1" outlineLevel="1" x14ac:dyDescent="0.2">
      <c r="B171" s="290"/>
      <c r="C171" s="36" t="s">
        <v>17</v>
      </c>
      <c r="D171" s="37">
        <v>43677</v>
      </c>
      <c r="E171" s="255">
        <v>0.26919999999999999</v>
      </c>
      <c r="F171" s="176">
        <f>IF(D171&lt;$G$4,0,IF(D171&gt;$G$6,($G$6-$G$4-SUM($F$12:F170)),(D171-$G$4-SUM($F$12:F170))))</f>
        <v>0</v>
      </c>
      <c r="G171" s="39">
        <f t="shared" si="16"/>
        <v>0</v>
      </c>
      <c r="H171" s="195">
        <f t="shared" si="12"/>
        <v>7.3753424657534248E-4</v>
      </c>
      <c r="I171" s="2"/>
      <c r="J171" s="2"/>
      <c r="K171" s="2"/>
      <c r="L171" s="2"/>
      <c r="M171" s="2"/>
    </row>
    <row r="172" spans="2:13" hidden="1" outlineLevel="1" x14ac:dyDescent="0.2">
      <c r="B172" s="290"/>
      <c r="C172" s="36" t="s">
        <v>18</v>
      </c>
      <c r="D172" s="37">
        <v>43708</v>
      </c>
      <c r="E172" s="255">
        <v>0.26979999999999998</v>
      </c>
      <c r="F172" s="176">
        <f>IF(D172&lt;$G$4,0,IF(D172&gt;$G$6,($G$6-$G$4-SUM($F$12:F171)),(D172-$G$4-SUM($F$12:F171))))</f>
        <v>0</v>
      </c>
      <c r="G172" s="39">
        <f t="shared" si="16"/>
        <v>0</v>
      </c>
      <c r="H172" s="195">
        <f t="shared" si="12"/>
        <v>7.3917808219178078E-4</v>
      </c>
      <c r="I172" s="2"/>
      <c r="J172" s="2"/>
      <c r="K172" s="2"/>
      <c r="L172" s="2"/>
      <c r="M172" s="2"/>
    </row>
    <row r="173" spans="2:13" hidden="1" outlineLevel="1" x14ac:dyDescent="0.2">
      <c r="B173" s="290"/>
      <c r="C173" s="36" t="s">
        <v>20</v>
      </c>
      <c r="D173" s="37">
        <v>43738</v>
      </c>
      <c r="E173" s="255">
        <v>0.26979999999999998</v>
      </c>
      <c r="F173" s="176">
        <f>IF(D173&lt;$G$4,0,IF(D173&gt;$G$6,($G$6-$G$4-SUM($F$12:F172)),(D173-$G$4-SUM($F$12:F172))))</f>
        <v>0</v>
      </c>
      <c r="G173" s="39">
        <f t="shared" si="16"/>
        <v>0</v>
      </c>
      <c r="H173" s="195">
        <f t="shared" si="12"/>
        <v>7.3917808219178078E-4</v>
      </c>
      <c r="I173" s="2"/>
      <c r="J173" s="2"/>
      <c r="K173" s="2"/>
      <c r="L173" s="2"/>
      <c r="M173" s="2"/>
    </row>
    <row r="174" spans="2:13" hidden="1" outlineLevel="1" x14ac:dyDescent="0.2">
      <c r="B174" s="290"/>
      <c r="C174" s="36" t="s">
        <v>21</v>
      </c>
      <c r="D174" s="37">
        <v>43769</v>
      </c>
      <c r="E174" s="256">
        <v>0.26650000000000001</v>
      </c>
      <c r="F174" s="176">
        <f>IF(D174&lt;$G$4,0,IF(D174&gt;$G$6,($G$6-$G$4-SUM($F$12:F173)),(D174-$G$4-SUM($F$12:F173))))</f>
        <v>0</v>
      </c>
      <c r="G174" s="39">
        <f t="shared" si="16"/>
        <v>0</v>
      </c>
      <c r="H174" s="195">
        <f t="shared" si="12"/>
        <v>7.3013698630136994E-4</v>
      </c>
      <c r="I174" s="2"/>
      <c r="J174" s="2"/>
      <c r="K174" s="2"/>
      <c r="L174" s="2"/>
      <c r="M174" s="2"/>
    </row>
    <row r="175" spans="2:13" hidden="1" outlineLevel="1" x14ac:dyDescent="0.2">
      <c r="B175" s="290"/>
      <c r="C175" s="36" t="s">
        <v>23</v>
      </c>
      <c r="D175" s="37">
        <v>43799</v>
      </c>
      <c r="E175" s="255">
        <v>0.26550000000000001</v>
      </c>
      <c r="F175" s="176">
        <f>IF(D175&lt;$G$4,0,IF(D175&gt;$G$6,($G$6-$G$4-SUM($F$12:F174)),(D175-$G$4-SUM($F$12:F174))))</f>
        <v>0</v>
      </c>
      <c r="G175" s="39">
        <f t="shared" si="16"/>
        <v>0</v>
      </c>
      <c r="H175" s="195">
        <f t="shared" si="12"/>
        <v>7.2739726027397269E-4</v>
      </c>
      <c r="I175" s="2"/>
      <c r="J175" s="2"/>
      <c r="K175" s="2"/>
      <c r="L175" s="2"/>
      <c r="M175" s="2"/>
    </row>
    <row r="176" spans="2:13" ht="13.5" collapsed="1" thickBot="1" x14ac:dyDescent="0.25">
      <c r="B176" s="291"/>
      <c r="C176" s="40" t="s">
        <v>24</v>
      </c>
      <c r="D176" s="41">
        <v>43830</v>
      </c>
      <c r="E176" s="257">
        <v>0.26369999999999999</v>
      </c>
      <c r="F176" s="177">
        <f>IF(D176&lt;$G$4,0,IF(D176&gt;$G$6,($G$6-$G$4-SUM($F$12:F175)),(D176-$G$4-SUM($F$12:F175))))</f>
        <v>0</v>
      </c>
      <c r="G176" s="43">
        <f t="shared" si="16"/>
        <v>0</v>
      </c>
      <c r="H176" s="195">
        <f t="shared" si="12"/>
        <v>7.2246575342465756E-4</v>
      </c>
      <c r="I176" s="2"/>
      <c r="J176" s="2"/>
      <c r="K176" s="2"/>
      <c r="L176" s="2"/>
      <c r="M176" s="2"/>
    </row>
    <row r="177" spans="2:13" outlineLevel="1" x14ac:dyDescent="0.2">
      <c r="B177" s="289">
        <v>2020</v>
      </c>
      <c r="C177" s="44" t="s">
        <v>25</v>
      </c>
      <c r="D177" s="45">
        <v>43861</v>
      </c>
      <c r="E177" s="250">
        <v>0.2616</v>
      </c>
      <c r="F177" s="178">
        <f>IF(D177&lt;$G$4,0,IF(D177&gt;$G$6,($G$6-$G$4-SUM($F$12:F176)),(D177-$G$4-SUM($F$12:F176))))</f>
        <v>0</v>
      </c>
      <c r="G177" s="39">
        <f t="shared" si="16"/>
        <v>0</v>
      </c>
      <c r="H177" s="195">
        <f t="shared" ref="H177:H188" si="17">+E177/365</f>
        <v>7.1671232876712333E-4</v>
      </c>
      <c r="I177" s="2"/>
      <c r="J177" s="2"/>
      <c r="K177" s="2"/>
      <c r="L177" s="2"/>
      <c r="M177" s="2"/>
    </row>
    <row r="178" spans="2:13" outlineLevel="1" x14ac:dyDescent="0.2">
      <c r="B178" s="290"/>
      <c r="C178" s="36" t="s">
        <v>26</v>
      </c>
      <c r="D178" s="37">
        <v>43890</v>
      </c>
      <c r="E178" s="250">
        <v>0.26590000000000003</v>
      </c>
      <c r="F178" s="176">
        <f>IF(D178&lt;$G$4,0,IF(D178&gt;$G$6,($G$6-$G$4-SUM($F$12:F177)),(D178-$G$4-SUM($F$12:F177))))</f>
        <v>0</v>
      </c>
      <c r="G178" s="39">
        <f t="shared" si="16"/>
        <v>0</v>
      </c>
      <c r="H178" s="195">
        <f t="shared" si="17"/>
        <v>7.2849315068493153E-4</v>
      </c>
      <c r="I178" s="2"/>
      <c r="J178" s="2"/>
      <c r="K178" s="2"/>
      <c r="L178" s="2"/>
      <c r="M178" s="2"/>
    </row>
    <row r="179" spans="2:13" outlineLevel="1" x14ac:dyDescent="0.2">
      <c r="B179" s="290"/>
      <c r="C179" s="36" t="s">
        <v>27</v>
      </c>
      <c r="D179" s="37">
        <v>43921</v>
      </c>
      <c r="E179" s="250">
        <v>0.26429999999999998</v>
      </c>
      <c r="F179" s="176">
        <f>IF(D179&lt;$G$4,0,IF(D179&gt;$G$6,($G$6-$G$4-SUM($F$12:F178)),(D179-$G$4-SUM($F$12:F178))))</f>
        <v>0</v>
      </c>
      <c r="G179" s="39">
        <f>+($G$2*H179)*F179</f>
        <v>0</v>
      </c>
      <c r="H179" s="195">
        <f t="shared" si="17"/>
        <v>7.2410958904109586E-4</v>
      </c>
      <c r="I179" s="2"/>
      <c r="J179" s="2"/>
      <c r="K179" s="2"/>
      <c r="L179" s="2"/>
      <c r="M179" s="2"/>
    </row>
    <row r="180" spans="2:13" outlineLevel="1" x14ac:dyDescent="0.2">
      <c r="B180" s="290"/>
      <c r="C180" s="36" t="s">
        <v>28</v>
      </c>
      <c r="D180" s="37">
        <v>43951</v>
      </c>
      <c r="E180" s="248">
        <v>0.26040000000000002</v>
      </c>
      <c r="F180" s="176">
        <f>IF(D180&lt;$G$4,0,IF(D180&gt;$G$6,($G$6-$G$4-SUM($F$12:F179)),(D180-$G$4-SUM($F$12:F179))))</f>
        <v>0</v>
      </c>
      <c r="G180" s="39">
        <f t="shared" ref="G180:G190" si="18">+($G$2*H180)*F180</f>
        <v>0</v>
      </c>
      <c r="H180" s="195">
        <f t="shared" si="17"/>
        <v>7.1342465753424661E-4</v>
      </c>
      <c r="I180" s="2"/>
      <c r="J180" s="2"/>
      <c r="K180" s="2"/>
      <c r="L180" s="2"/>
      <c r="M180" s="2"/>
    </row>
    <row r="181" spans="2:13" outlineLevel="1" x14ac:dyDescent="0.2">
      <c r="B181" s="290"/>
      <c r="C181" s="36" t="s">
        <v>29</v>
      </c>
      <c r="D181" s="37">
        <v>43982</v>
      </c>
      <c r="E181" s="251">
        <f>(18.19%*1.5)-2%</f>
        <v>0.25285000000000002</v>
      </c>
      <c r="F181" s="176">
        <f>IF(D181&lt;$G$4,0,IF(D181&gt;$G$6,($G$6-$G$4-SUM($F$12:F180)),(D181-$G$4-SUM($F$12:F180))))</f>
        <v>0</v>
      </c>
      <c r="G181" s="39">
        <f t="shared" si="18"/>
        <v>0</v>
      </c>
      <c r="H181" s="195">
        <f t="shared" si="17"/>
        <v>6.9273972602739732E-4</v>
      </c>
      <c r="I181" s="2"/>
      <c r="J181" s="2"/>
      <c r="K181" s="2"/>
      <c r="L181" s="2"/>
      <c r="M181" s="2"/>
    </row>
    <row r="182" spans="2:13" outlineLevel="1" x14ac:dyDescent="0.2">
      <c r="B182" s="290"/>
      <c r="C182" s="36" t="s">
        <v>30</v>
      </c>
      <c r="D182" s="37">
        <v>44012</v>
      </c>
      <c r="E182" s="251">
        <f>(18.12%*1.5)-2%</f>
        <v>0.25179999999999997</v>
      </c>
      <c r="F182" s="176">
        <f>IF(D182&lt;$G$4,0,IF(D182&gt;$G$6,($G$6-$G$4-SUM($F$12:F181)),(D182-$G$4-SUM($F$12:F181))))</f>
        <v>0</v>
      </c>
      <c r="G182" s="39">
        <f t="shared" si="18"/>
        <v>0</v>
      </c>
      <c r="H182" s="195">
        <f t="shared" si="17"/>
        <v>6.898630136986301E-4</v>
      </c>
      <c r="I182" s="2"/>
      <c r="J182" s="2"/>
      <c r="K182" s="2"/>
      <c r="L182" s="2"/>
      <c r="M182" s="2"/>
    </row>
    <row r="183" spans="2:13" outlineLevel="1" x14ac:dyDescent="0.2">
      <c r="B183" s="290"/>
      <c r="C183" s="36" t="s">
        <v>17</v>
      </c>
      <c r="D183" s="37">
        <v>44043</v>
      </c>
      <c r="E183" s="251">
        <f>(18.12%*1.5)-2%</f>
        <v>0.25179999999999997</v>
      </c>
      <c r="F183" s="176">
        <f>IF(D183&lt;$G$4,0,IF(D183&gt;$G$6,($G$6-$G$4-SUM($F$12:F182)),(D183-$G$4-SUM($F$12:F182))))</f>
        <v>0</v>
      </c>
      <c r="G183" s="39">
        <f t="shared" si="18"/>
        <v>0</v>
      </c>
      <c r="H183" s="195">
        <f t="shared" si="17"/>
        <v>6.898630136986301E-4</v>
      </c>
      <c r="I183" s="2"/>
      <c r="J183" s="2"/>
      <c r="K183" s="2"/>
      <c r="L183" s="2"/>
      <c r="M183" s="2"/>
    </row>
    <row r="184" spans="2:13" outlineLevel="1" x14ac:dyDescent="0.2">
      <c r="B184" s="290"/>
      <c r="C184" s="36" t="s">
        <v>18</v>
      </c>
      <c r="D184" s="37">
        <v>44074</v>
      </c>
      <c r="E184" s="251">
        <f>(18.29%*1.5)-2%</f>
        <v>0.25434999999999997</v>
      </c>
      <c r="F184" s="176">
        <f>IF(D184&lt;$G$4,0,IF(D184&gt;$G$6,($G$6-$G$4-SUM($F$12:F183)),(D184-$G$4-SUM($F$12:F183))))</f>
        <v>0</v>
      </c>
      <c r="G184" s="39">
        <f t="shared" si="18"/>
        <v>0</v>
      </c>
      <c r="H184" s="195">
        <f t="shared" si="17"/>
        <v>6.9684931506849303E-4</v>
      </c>
      <c r="I184" s="2"/>
      <c r="J184" s="2"/>
      <c r="K184" s="2"/>
      <c r="L184" s="2"/>
      <c r="M184" s="2"/>
    </row>
    <row r="185" spans="2:13" outlineLevel="1" x14ac:dyDescent="0.2">
      <c r="B185" s="290"/>
      <c r="C185" s="36" t="s">
        <v>20</v>
      </c>
      <c r="D185" s="37">
        <v>44104</v>
      </c>
      <c r="E185" s="251">
        <f>(18.09%*1.5)-2%</f>
        <v>0.25134999999999996</v>
      </c>
      <c r="F185" s="176">
        <f>IF(D185&lt;$G$4,0,IF(D185&gt;$G$6,($G$6-$G$4-SUM($F$12:F184)),(D185-$G$4-SUM($F$12:F184))))</f>
        <v>0</v>
      </c>
      <c r="G185" s="39">
        <f t="shared" si="18"/>
        <v>0</v>
      </c>
      <c r="H185" s="195">
        <f t="shared" si="17"/>
        <v>6.8863013698630129E-4</v>
      </c>
      <c r="I185" s="2"/>
      <c r="J185" s="2"/>
      <c r="K185" s="2"/>
      <c r="L185" s="2"/>
      <c r="M185" s="2"/>
    </row>
    <row r="186" spans="2:13" outlineLevel="1" x14ac:dyDescent="0.2">
      <c r="B186" s="290"/>
      <c r="C186" s="36" t="s">
        <v>21</v>
      </c>
      <c r="D186" s="37">
        <v>44135</v>
      </c>
      <c r="E186" s="251">
        <f t="shared" ref="E186" si="19">(18.19%*1.5)-2%</f>
        <v>0.25285000000000002</v>
      </c>
      <c r="F186" s="176">
        <f>IF(D186&lt;$G$4,0,IF(D186&gt;$G$6,($G$6-$G$4-SUM($F$12:F185)),(D186-$G$4-SUM($F$12:F185))))</f>
        <v>0</v>
      </c>
      <c r="G186" s="39">
        <f t="shared" si="18"/>
        <v>0</v>
      </c>
      <c r="H186" s="195">
        <f t="shared" si="17"/>
        <v>6.9273972602739732E-4</v>
      </c>
      <c r="I186" s="2"/>
      <c r="J186" s="2"/>
      <c r="K186" s="2"/>
      <c r="L186" s="2"/>
      <c r="M186" s="2"/>
    </row>
    <row r="187" spans="2:13" outlineLevel="1" x14ac:dyDescent="0.2">
      <c r="B187" s="290"/>
      <c r="C187" s="36" t="s">
        <v>23</v>
      </c>
      <c r="D187" s="37">
        <v>44165</v>
      </c>
      <c r="E187" s="251">
        <f>(17.84%*1.5)-2%</f>
        <v>0.24760000000000001</v>
      </c>
      <c r="F187" s="176">
        <f>IF(D187&lt;$G$4,0,IF(D187&gt;$G$6,($G$6-$G$4-SUM($F$12:F186)),(D187-$G$4-SUM($F$12:F186))))</f>
        <v>0</v>
      </c>
      <c r="G187" s="39">
        <f t="shared" si="18"/>
        <v>0</v>
      </c>
      <c r="H187" s="195">
        <f t="shared" si="17"/>
        <v>6.7835616438356163E-4</v>
      </c>
      <c r="I187" s="2"/>
      <c r="J187" s="2"/>
      <c r="K187" s="2"/>
      <c r="L187" s="2"/>
      <c r="M187" s="2"/>
    </row>
    <row r="188" spans="2:13" ht="13.5" thickBot="1" x14ac:dyDescent="0.25">
      <c r="B188" s="291"/>
      <c r="C188" s="40" t="s">
        <v>24</v>
      </c>
      <c r="D188" s="41">
        <v>44196</v>
      </c>
      <c r="E188" s="282">
        <f>(17.46%*1.5)-2%</f>
        <v>0.24190000000000003</v>
      </c>
      <c r="F188" s="177">
        <f>IF(D188&lt;$G$4,0,IF(D188&gt;$G$6,($G$6-$G$4-SUM($F$12:F187)),(D188-$G$4-SUM($F$12:F187))))</f>
        <v>0</v>
      </c>
      <c r="G188" s="43">
        <f t="shared" si="18"/>
        <v>0</v>
      </c>
      <c r="H188" s="195">
        <f t="shared" si="17"/>
        <v>6.6273972602739735E-4</v>
      </c>
      <c r="I188" s="2"/>
      <c r="J188" s="2"/>
      <c r="K188" s="2"/>
      <c r="L188" s="2"/>
      <c r="M188" s="2"/>
    </row>
    <row r="189" spans="2:13" x14ac:dyDescent="0.2">
      <c r="B189" s="289">
        <v>2021</v>
      </c>
      <c r="C189" s="44" t="s">
        <v>25</v>
      </c>
      <c r="D189" s="45">
        <v>44227</v>
      </c>
      <c r="E189" s="284">
        <f>(17.32%*1.5)-2%</f>
        <v>0.23979999999999999</v>
      </c>
      <c r="F189" s="178">
        <f>IF(D189&lt;$G$4,0,IF(D189&gt;$G$6,($G$6-$G$4-SUM($F$12:F188)),(D189-$G$4-SUM($F$12:F188))))</f>
        <v>0</v>
      </c>
      <c r="G189" s="39">
        <f t="shared" si="18"/>
        <v>0</v>
      </c>
      <c r="H189" s="195">
        <f t="shared" ref="H189:H200" si="20">+E189/365</f>
        <v>6.5698630136986301E-4</v>
      </c>
      <c r="I189" s="2"/>
      <c r="J189" s="2"/>
      <c r="K189" s="2"/>
      <c r="L189" s="2"/>
      <c r="M189" s="2"/>
    </row>
    <row r="190" spans="2:13" x14ac:dyDescent="0.2">
      <c r="B190" s="290"/>
      <c r="C190" s="36" t="s">
        <v>26</v>
      </c>
      <c r="D190" s="37">
        <v>44255</v>
      </c>
      <c r="E190" s="282">
        <f>(17.54%*1.5)-2%</f>
        <v>0.24310000000000001</v>
      </c>
      <c r="F190" s="176">
        <f>IF(D190&lt;$G$4,0,IF(D190&gt;$G$6,($G$6-$G$4-SUM($F$12:F189)),(D190-$G$4-SUM($F$12:F189))))</f>
        <v>0</v>
      </c>
      <c r="G190" s="39">
        <f t="shared" si="18"/>
        <v>0</v>
      </c>
      <c r="H190" s="195">
        <f t="shared" si="20"/>
        <v>6.6602739726027396E-4</v>
      </c>
      <c r="I190" s="2"/>
      <c r="J190" s="2"/>
      <c r="K190" s="2"/>
      <c r="L190" s="2"/>
      <c r="M190" s="2"/>
    </row>
    <row r="191" spans="2:13" x14ac:dyDescent="0.2">
      <c r="B191" s="290"/>
      <c r="C191" s="36" t="s">
        <v>27</v>
      </c>
      <c r="D191" s="37">
        <v>44286</v>
      </c>
      <c r="E191" s="282">
        <f>(17.41%*1.5)-2%</f>
        <v>0.24115</v>
      </c>
      <c r="F191" s="176">
        <f>IF(D191&lt;$G$4,0,IF(D191&gt;$G$6,($G$6-$G$4-SUM($F$12:F190)),(D191-$G$4-SUM($F$12:F190))))</f>
        <v>0</v>
      </c>
      <c r="G191" s="39">
        <f>+($G$2*H191)*F191</f>
        <v>0</v>
      </c>
      <c r="H191" s="195">
        <f t="shared" si="20"/>
        <v>6.6068493150684934E-4</v>
      </c>
      <c r="I191" s="2"/>
      <c r="J191" s="2"/>
      <c r="K191" s="2"/>
      <c r="L191" s="2"/>
      <c r="M191" s="2"/>
    </row>
    <row r="192" spans="2:13" x14ac:dyDescent="0.2">
      <c r="B192" s="290"/>
      <c r="C192" s="36" t="s">
        <v>28</v>
      </c>
      <c r="D192" s="37">
        <v>44316</v>
      </c>
      <c r="E192" s="282">
        <f>(17.31%*1.5)-2%</f>
        <v>0.23964999999999995</v>
      </c>
      <c r="F192" s="176">
        <f>IF(D192&lt;$G$4,0,IF(D192&gt;$G$6,($G$6-$G$4-SUM($F$12:F191)),(D192-$G$4-SUM($F$12:F191))))</f>
        <v>0</v>
      </c>
      <c r="G192" s="39">
        <f t="shared" ref="G192:G200" si="21">+($G$2*H192)*F192</f>
        <v>0</v>
      </c>
      <c r="H192" s="195">
        <f t="shared" si="20"/>
        <v>6.565753424657533E-4</v>
      </c>
      <c r="I192" s="2"/>
      <c r="J192" s="2"/>
      <c r="K192" s="2"/>
      <c r="L192" s="2"/>
      <c r="M192" s="2"/>
    </row>
    <row r="193" spans="2:13" x14ac:dyDescent="0.2">
      <c r="B193" s="290"/>
      <c r="C193" s="36" t="s">
        <v>29</v>
      </c>
      <c r="D193" s="37">
        <v>44347</v>
      </c>
      <c r="E193" s="282">
        <f>(17.22%*1.5)-2%</f>
        <v>0.23829999999999998</v>
      </c>
      <c r="F193" s="176">
        <f>IF(D193&lt;$G$4,0,IF(D193&gt;$G$6,($G$6-$G$4-SUM($F$12:F192)),(D193-$G$4-SUM($F$12:F192))))</f>
        <v>0</v>
      </c>
      <c r="G193" s="39">
        <f t="shared" si="21"/>
        <v>0</v>
      </c>
      <c r="H193" s="195">
        <f t="shared" si="20"/>
        <v>6.5287671232876709E-4</v>
      </c>
      <c r="I193" s="2"/>
      <c r="J193" s="2"/>
      <c r="K193" s="2"/>
      <c r="L193" s="2"/>
      <c r="M193" s="2"/>
    </row>
    <row r="194" spans="2:13" x14ac:dyDescent="0.2">
      <c r="B194" s="290"/>
      <c r="C194" s="36" t="s">
        <v>30</v>
      </c>
      <c r="D194" s="37">
        <v>44377</v>
      </c>
      <c r="E194" s="282">
        <f>(17.21%*1.5)-2%</f>
        <v>0.23815</v>
      </c>
      <c r="F194" s="176">
        <f>IF(D194&lt;$G$4,0,IF(D194&gt;$G$6,($G$6-$G$4-SUM($F$12:F193)),(D194-$G$4-SUM($F$12:F193))))</f>
        <v>4</v>
      </c>
      <c r="G194" s="39">
        <f t="shared" si="21"/>
        <v>260986.30136986298</v>
      </c>
      <c r="H194" s="195">
        <f t="shared" si="20"/>
        <v>6.5246575342465748E-4</v>
      </c>
      <c r="I194" s="2"/>
      <c r="J194" s="2"/>
      <c r="K194" s="2"/>
      <c r="L194" s="2"/>
      <c r="M194" s="2"/>
    </row>
    <row r="195" spans="2:13" x14ac:dyDescent="0.2">
      <c r="B195" s="290"/>
      <c r="C195" s="36" t="s">
        <v>17</v>
      </c>
      <c r="D195" s="37">
        <v>44408</v>
      </c>
      <c r="E195" s="282">
        <f>(17.18%*1.5)-2%</f>
        <v>0.23770000000000005</v>
      </c>
      <c r="F195" s="176">
        <f>IF(D195&lt;$G$4,0,IF(D195&gt;$G$6,($G$6-$G$4-SUM($F$12:F194)),(D195-$G$4-SUM($F$12:F194))))</f>
        <v>0</v>
      </c>
      <c r="G195" s="39">
        <f t="shared" si="21"/>
        <v>0</v>
      </c>
      <c r="H195" s="195">
        <f t="shared" si="20"/>
        <v>6.5123287671232889E-4</v>
      </c>
      <c r="I195" s="2"/>
      <c r="J195" s="2"/>
      <c r="K195" s="2"/>
      <c r="L195" s="2"/>
      <c r="M195" s="2"/>
    </row>
    <row r="196" spans="2:13" x14ac:dyDescent="0.2">
      <c r="B196" s="290"/>
      <c r="C196" s="36" t="s">
        <v>18</v>
      </c>
      <c r="D196" s="37">
        <v>44439</v>
      </c>
      <c r="E196" s="251">
        <v>0.23860000000000001</v>
      </c>
      <c r="F196" s="176">
        <f>IF(D196&lt;$G$4,0,IF(D196&gt;$G$6,($G$6-$G$4-SUM($F$12:F195)),(D196-$G$4-SUM($F$12:F195))))</f>
        <v>0</v>
      </c>
      <c r="G196" s="39">
        <f t="shared" si="21"/>
        <v>0</v>
      </c>
      <c r="H196" s="195">
        <f t="shared" si="20"/>
        <v>6.5369863013698629E-4</v>
      </c>
      <c r="I196" s="2"/>
      <c r="J196" s="2"/>
      <c r="K196" s="2"/>
      <c r="L196" s="2"/>
      <c r="M196" s="2"/>
    </row>
    <row r="197" spans="2:13" x14ac:dyDescent="0.2">
      <c r="B197" s="290"/>
      <c r="C197" s="36" t="s">
        <v>20</v>
      </c>
      <c r="D197" s="37">
        <v>44469</v>
      </c>
      <c r="E197" s="251">
        <v>0.2379</v>
      </c>
      <c r="F197" s="176">
        <f>IF(D197&lt;$G$4,0,IF(D197&gt;$G$6,($G$6-$G$4-SUM($F$12:F196)),(D197-$G$4-SUM($F$12:F196))))</f>
        <v>0</v>
      </c>
      <c r="G197" s="39">
        <f t="shared" si="21"/>
        <v>0</v>
      </c>
      <c r="H197" s="195">
        <f t="shared" si="20"/>
        <v>6.5178082191780825E-4</v>
      </c>
      <c r="I197" s="2"/>
      <c r="J197" s="2"/>
      <c r="K197" s="2"/>
      <c r="L197" s="2"/>
      <c r="M197" s="2"/>
    </row>
    <row r="198" spans="2:13" x14ac:dyDescent="0.2">
      <c r="B198" s="290"/>
      <c r="C198" s="36" t="s">
        <v>21</v>
      </c>
      <c r="D198" s="37">
        <v>44500</v>
      </c>
      <c r="E198" s="251">
        <v>0.23619999999999999</v>
      </c>
      <c r="F198" s="176">
        <f>IF(D198&lt;$G$4,0,IF(D198&gt;$G$6,($G$6-$G$4-SUM($F$12:F197)),(D198-$G$4-SUM($F$12:F197))))</f>
        <v>0</v>
      </c>
      <c r="G198" s="39">
        <f t="shared" si="21"/>
        <v>0</v>
      </c>
      <c r="H198" s="195">
        <f t="shared" si="20"/>
        <v>6.4712328767123285E-4</v>
      </c>
      <c r="I198" s="2"/>
      <c r="J198" s="2"/>
      <c r="K198" s="2"/>
      <c r="L198" s="2"/>
      <c r="M198" s="2"/>
    </row>
    <row r="199" spans="2:13" x14ac:dyDescent="0.2">
      <c r="B199" s="290"/>
      <c r="C199" s="36" t="s">
        <v>23</v>
      </c>
      <c r="D199" s="37">
        <v>44530</v>
      </c>
      <c r="E199" s="251">
        <v>0.23910000000000001</v>
      </c>
      <c r="F199" s="176">
        <f>IF(D199&lt;$G$4,0,IF(D199&gt;$G$6,($G$6-$G$4-SUM($F$12:F198)),(D199-$G$4-SUM($F$12:F198))))</f>
        <v>0</v>
      </c>
      <c r="G199" s="39">
        <f t="shared" si="21"/>
        <v>0</v>
      </c>
      <c r="H199" s="195">
        <f t="shared" si="20"/>
        <v>6.5506849315068497E-4</v>
      </c>
      <c r="I199" s="2"/>
      <c r="J199" s="2"/>
      <c r="K199" s="2"/>
      <c r="L199" s="2"/>
      <c r="M199" s="2"/>
    </row>
    <row r="200" spans="2:13" ht="13.5" thickBot="1" x14ac:dyDescent="0.25">
      <c r="B200" s="291"/>
      <c r="C200" s="40" t="s">
        <v>24</v>
      </c>
      <c r="D200" s="41">
        <v>44561</v>
      </c>
      <c r="E200" s="283">
        <v>0</v>
      </c>
      <c r="F200" s="177">
        <f>IF(D200&lt;$G$4,0,IF(D200&gt;$G$6,($G$6-$G$4-SUM($F$12:F199)),(D200-$G$4-SUM($F$12:F199))))</f>
        <v>0</v>
      </c>
      <c r="G200" s="43">
        <f t="shared" si="21"/>
        <v>0</v>
      </c>
      <c r="H200" s="195">
        <f t="shared" si="20"/>
        <v>0</v>
      </c>
      <c r="I200" s="2"/>
      <c r="J200" s="2"/>
      <c r="K200" s="2"/>
      <c r="L200" s="2"/>
      <c r="M200" s="2"/>
    </row>
    <row r="201" spans="2:13" x14ac:dyDescent="0.2">
      <c r="B201" s="266"/>
      <c r="C201" s="267"/>
      <c r="D201" s="268"/>
      <c r="E201" s="269"/>
      <c r="F201" s="270"/>
      <c r="G201" s="271"/>
      <c r="H201" s="195"/>
      <c r="I201" s="2"/>
      <c r="J201" s="2"/>
      <c r="K201" s="2"/>
      <c r="L201" s="2"/>
      <c r="M201" s="2"/>
    </row>
    <row r="202" spans="2:13" x14ac:dyDescent="0.2">
      <c r="B202" s="235"/>
      <c r="C202" s="236"/>
      <c r="D202" s="237"/>
      <c r="E202" s="252"/>
      <c r="F202" s="238"/>
      <c r="G202" s="239"/>
      <c r="H202" s="195"/>
      <c r="I202" s="2"/>
      <c r="J202" s="2"/>
      <c r="K202" s="2"/>
      <c r="L202" s="2"/>
      <c r="M202" s="2"/>
    </row>
    <row r="203" spans="2:13" x14ac:dyDescent="0.2">
      <c r="G203" s="253">
        <f>SUM(G14:G200)</f>
        <v>260986.30136986298</v>
      </c>
    </row>
    <row r="206" spans="2:13" ht="15" x14ac:dyDescent="0.2">
      <c r="B206" s="520"/>
      <c r="C206" s="520"/>
      <c r="D206" s="520"/>
      <c r="E206" s="520"/>
      <c r="F206" s="520"/>
      <c r="G206" s="520"/>
    </row>
    <row r="207" spans="2:13" ht="15" x14ac:dyDescent="0.2">
      <c r="B207" s="521"/>
      <c r="C207" s="513"/>
      <c r="D207" s="513"/>
      <c r="E207" s="513"/>
      <c r="F207" s="513"/>
      <c r="G207" s="516"/>
    </row>
    <row r="208" spans="2:13" ht="15" x14ac:dyDescent="0.2">
      <c r="B208" s="521"/>
      <c r="C208" s="513"/>
      <c r="D208" s="514"/>
      <c r="E208" s="514"/>
      <c r="F208" s="514"/>
      <c r="G208" s="516"/>
    </row>
    <row r="209" spans="2:8" ht="15" x14ac:dyDescent="0.2">
      <c r="B209" s="521"/>
      <c r="C209" s="513"/>
      <c r="D209" s="514"/>
      <c r="E209" s="514"/>
      <c r="F209" s="514"/>
      <c r="G209" s="516"/>
    </row>
    <row r="210" spans="2:8" ht="15" x14ac:dyDescent="0.2">
      <c r="B210" s="521"/>
      <c r="C210" s="513"/>
      <c r="D210" s="514"/>
      <c r="E210" s="514"/>
      <c r="F210" s="514"/>
      <c r="G210" s="516"/>
    </row>
    <row r="211" spans="2:8" ht="15" x14ac:dyDescent="0.2">
      <c r="B211" s="521"/>
      <c r="C211" s="513"/>
      <c r="D211" s="514"/>
      <c r="E211" s="514"/>
      <c r="F211" s="514"/>
      <c r="G211" s="516"/>
    </row>
    <row r="212" spans="2:8" ht="15" x14ac:dyDescent="0.2">
      <c r="B212" s="521"/>
      <c r="C212" s="513"/>
      <c r="D212" s="514"/>
      <c r="E212" s="514"/>
      <c r="F212" s="514"/>
      <c r="G212" s="516"/>
    </row>
    <row r="213" spans="2:8" ht="15" x14ac:dyDescent="0.2">
      <c r="B213" s="521"/>
      <c r="C213" s="513"/>
      <c r="D213" s="514"/>
      <c r="E213" s="514"/>
      <c r="F213" s="514"/>
      <c r="G213" s="516"/>
    </row>
    <row r="214" spans="2:8" ht="15" x14ac:dyDescent="0.2">
      <c r="B214" s="521"/>
      <c r="C214" s="513"/>
      <c r="D214" s="514"/>
      <c r="E214" s="514"/>
      <c r="F214" s="514"/>
      <c r="G214" s="516"/>
    </row>
    <row r="215" spans="2:8" x14ac:dyDescent="0.2">
      <c r="B215" s="515"/>
      <c r="C215" s="515"/>
      <c r="D215" s="515"/>
      <c r="E215" s="516"/>
      <c r="F215" s="516"/>
      <c r="G215" s="516"/>
    </row>
    <row r="216" spans="2:8" ht="15" x14ac:dyDescent="0.25">
      <c r="B216" s="521"/>
      <c r="C216" s="517"/>
      <c r="D216" s="516"/>
      <c r="E216" s="516"/>
      <c r="F216" s="516"/>
      <c r="G216" s="522"/>
    </row>
    <row r="217" spans="2:8" ht="15" x14ac:dyDescent="0.25">
      <c r="B217" s="521"/>
      <c r="C217" s="518"/>
      <c r="D217" s="516"/>
      <c r="E217" s="516"/>
      <c r="F217" s="516"/>
      <c r="G217" s="523"/>
    </row>
    <row r="218" spans="2:8" ht="15" x14ac:dyDescent="0.25">
      <c r="B218" s="521"/>
      <c r="C218" s="515"/>
      <c r="D218" s="516"/>
      <c r="E218" s="516"/>
      <c r="F218" s="516"/>
      <c r="G218" s="524"/>
    </row>
    <row r="219" spans="2:8" ht="15" x14ac:dyDescent="0.25">
      <c r="B219" s="521"/>
      <c r="C219" s="515"/>
      <c r="D219" s="516"/>
      <c r="E219" s="516"/>
      <c r="F219" s="516"/>
      <c r="G219" s="524"/>
    </row>
    <row r="220" spans="2:8" ht="15" x14ac:dyDescent="0.25">
      <c r="B220" s="521"/>
      <c r="C220" s="515"/>
      <c r="D220" s="516"/>
      <c r="E220" s="516"/>
      <c r="F220" s="516"/>
      <c r="G220" s="525"/>
    </row>
    <row r="221" spans="2:8" ht="15" x14ac:dyDescent="0.2">
      <c r="B221" s="521"/>
      <c r="C221" s="515"/>
      <c r="D221" s="516"/>
      <c r="E221" s="516"/>
      <c r="F221" s="516"/>
      <c r="G221" s="526"/>
    </row>
    <row r="223" spans="2:8" ht="13.5" thickBot="1" x14ac:dyDescent="0.25"/>
    <row r="224" spans="2:8" ht="23.25" x14ac:dyDescent="0.2">
      <c r="B224" s="527" t="s">
        <v>243</v>
      </c>
      <c r="C224" s="528"/>
      <c r="D224" s="528"/>
      <c r="E224" s="528"/>
      <c r="F224" s="528"/>
      <c r="G224" s="529"/>
      <c r="H224" s="242" t="s">
        <v>231</v>
      </c>
    </row>
    <row r="225" spans="2:7" ht="15" x14ac:dyDescent="0.2">
      <c r="B225" s="258" t="s">
        <v>236</v>
      </c>
      <c r="C225" s="288" t="s">
        <v>237</v>
      </c>
      <c r="D225" s="285"/>
      <c r="E225" s="285"/>
      <c r="F225" s="285"/>
      <c r="G225" s="519" t="s">
        <v>232</v>
      </c>
    </row>
    <row r="226" spans="2:7" ht="15" x14ac:dyDescent="0.2">
      <c r="B226" s="258" t="s">
        <v>235</v>
      </c>
      <c r="C226" s="285" t="s">
        <v>215</v>
      </c>
      <c r="D226" s="287"/>
      <c r="E226" s="287"/>
      <c r="F226" s="287"/>
      <c r="G226" s="259"/>
    </row>
    <row r="227" spans="2:7" ht="15" x14ac:dyDescent="0.2">
      <c r="B227" s="258" t="s">
        <v>238</v>
      </c>
      <c r="C227" s="285" t="s">
        <v>233</v>
      </c>
      <c r="D227" s="287"/>
      <c r="E227" s="287"/>
      <c r="F227" s="287"/>
      <c r="G227" s="259"/>
    </row>
    <row r="228" spans="2:7" ht="15" customHeight="1" x14ac:dyDescent="0.2">
      <c r="B228" s="258" t="s">
        <v>239</v>
      </c>
      <c r="C228" s="285" t="s">
        <v>234</v>
      </c>
      <c r="D228" s="285"/>
      <c r="E228" s="285"/>
      <c r="F228" s="285"/>
      <c r="G228" s="286"/>
    </row>
    <row r="229" spans="2:7" ht="15" x14ac:dyDescent="0.2">
      <c r="B229" s="258" t="s">
        <v>240</v>
      </c>
      <c r="C229" s="285" t="s">
        <v>241</v>
      </c>
      <c r="D229" s="285"/>
      <c r="E229" s="285"/>
      <c r="F229" s="285"/>
      <c r="G229" s="286"/>
    </row>
    <row r="230" spans="2:7" ht="15" hidden="1" x14ac:dyDescent="0.2">
      <c r="B230" s="258" t="s">
        <v>219</v>
      </c>
      <c r="C230" s="285" t="s">
        <v>217</v>
      </c>
      <c r="D230" s="287"/>
      <c r="E230" s="287"/>
      <c r="F230" s="287"/>
      <c r="G230" s="259"/>
    </row>
    <row r="231" spans="2:7" ht="15" x14ac:dyDescent="0.2">
      <c r="B231" s="258"/>
      <c r="C231" s="285"/>
      <c r="D231" s="287"/>
      <c r="E231" s="287"/>
      <c r="F231" s="287"/>
      <c r="G231" s="259"/>
    </row>
    <row r="232" spans="2:7" ht="15" x14ac:dyDescent="0.2">
      <c r="B232" s="280">
        <v>365</v>
      </c>
      <c r="C232" s="285" t="s">
        <v>217</v>
      </c>
      <c r="D232" s="287"/>
      <c r="E232" s="287"/>
      <c r="F232" s="287"/>
      <c r="G232" s="259"/>
    </row>
    <row r="233" spans="2:7" x14ac:dyDescent="0.2">
      <c r="B233" s="260"/>
      <c r="C233"/>
      <c r="D233"/>
      <c r="G233" s="259"/>
    </row>
    <row r="234" spans="2:7" ht="15" x14ac:dyDescent="0.25">
      <c r="B234" s="258" t="s">
        <v>216</v>
      </c>
      <c r="C234" s="272" t="s">
        <v>220</v>
      </c>
      <c r="G234" s="276">
        <v>1000000</v>
      </c>
    </row>
    <row r="235" spans="2:7" ht="15" x14ac:dyDescent="0.25">
      <c r="B235" s="258" t="s">
        <v>218</v>
      </c>
      <c r="C235" s="273" t="s">
        <v>242</v>
      </c>
      <c r="G235" s="275">
        <f>17.27%*20%</f>
        <v>3.4540000000000001E-2</v>
      </c>
    </row>
    <row r="236" spans="2:7" ht="15" x14ac:dyDescent="0.25">
      <c r="B236" s="258" t="s">
        <v>213</v>
      </c>
      <c r="C236" s="274" t="s">
        <v>226</v>
      </c>
      <c r="G236" s="261">
        <v>44393</v>
      </c>
    </row>
    <row r="237" spans="2:7" ht="15" x14ac:dyDescent="0.25">
      <c r="B237" s="258" t="s">
        <v>213</v>
      </c>
      <c r="C237" s="274" t="s">
        <v>227</v>
      </c>
      <c r="G237" s="261">
        <v>44515</v>
      </c>
    </row>
    <row r="238" spans="2:7" ht="15" x14ac:dyDescent="0.25">
      <c r="B238" s="258" t="s">
        <v>213</v>
      </c>
      <c r="C238" t="s">
        <v>221</v>
      </c>
      <c r="G238" s="262">
        <f>+G237-G236+3</f>
        <v>125</v>
      </c>
    </row>
    <row r="239" spans="2:7" ht="15.75" thickBot="1" x14ac:dyDescent="0.25">
      <c r="B239" s="263" t="s">
        <v>214</v>
      </c>
      <c r="C239" s="264" t="s">
        <v>222</v>
      </c>
      <c r="D239" s="265"/>
      <c r="E239" s="265"/>
      <c r="F239" s="265"/>
      <c r="G239" s="277">
        <f>ROUND($G$234*($G$235/B232)*$G$238,-3)+1000</f>
        <v>13000</v>
      </c>
    </row>
    <row r="240" spans="2:7" x14ac:dyDescent="0.2">
      <c r="C240" s="279" t="s">
        <v>228</v>
      </c>
      <c r="G240" s="278">
        <f>+G234+G239</f>
        <v>1013000</v>
      </c>
    </row>
    <row r="241" spans="7:7" x14ac:dyDescent="0.2">
      <c r="G241" s="244"/>
    </row>
  </sheetData>
  <mergeCells count="36">
    <mergeCell ref="B189:B200"/>
    <mergeCell ref="B105:B116"/>
    <mergeCell ref="C211:F211"/>
    <mergeCell ref="C212:F212"/>
    <mergeCell ref="C213:F213"/>
    <mergeCell ref="B177:B188"/>
    <mergeCell ref="B165:B176"/>
    <mergeCell ref="B153:B164"/>
    <mergeCell ref="B141:B152"/>
    <mergeCell ref="B129:B140"/>
    <mergeCell ref="B117:B128"/>
    <mergeCell ref="C214:F214"/>
    <mergeCell ref="B206:G206"/>
    <mergeCell ref="C207:F207"/>
    <mergeCell ref="C208:F208"/>
    <mergeCell ref="C209:F209"/>
    <mergeCell ref="C210:F210"/>
    <mergeCell ref="B93:B104"/>
    <mergeCell ref="G4:H4"/>
    <mergeCell ref="G6:H6"/>
    <mergeCell ref="B14:B19"/>
    <mergeCell ref="B20:B32"/>
    <mergeCell ref="B81:B92"/>
    <mergeCell ref="B69:B80"/>
    <mergeCell ref="B57:B68"/>
    <mergeCell ref="B33:B44"/>
    <mergeCell ref="B45:B56"/>
    <mergeCell ref="C229:G229"/>
    <mergeCell ref="C230:F230"/>
    <mergeCell ref="C231:F231"/>
    <mergeCell ref="C232:F232"/>
    <mergeCell ref="B224:G224"/>
    <mergeCell ref="C225:F225"/>
    <mergeCell ref="C226:F226"/>
    <mergeCell ref="C227:F227"/>
    <mergeCell ref="C228:G228"/>
  </mergeCells>
  <phoneticPr fontId="44" type="noConversion"/>
  <dataValidations count="2">
    <dataValidation type="custom" allowBlank="1" showInputMessage="1" showErrorMessage="1" errorTitle="Entrada no válida." error="Digite únicamente datos númericos en éste campo." sqref="G2 E27:E202" xr:uid="{00000000-0002-0000-0000-000000000000}">
      <formula1>ISNUMBER(E2)</formula1>
    </dataValidation>
    <dataValidation type="date" allowBlank="1" showInputMessage="1" showErrorMessage="1" errorTitle="Entrada no válida." error="Digite únicamente datos tipo fecha (99-99-99) en éste campo." sqref="G4 G6" xr:uid="{00000000-0002-0000-0000-000001000000}">
      <formula1>32874</formula1>
      <formula2>47848</formula2>
    </dataValidation>
  </dataValidations>
  <hyperlinks>
    <hyperlink ref="G225" r:id="rId1" xr:uid="{92FBA2B0-0F93-4C75-A4E6-D4301666E323}"/>
  </hyperlinks>
  <printOptions horizontalCentered="1" verticalCentered="1"/>
  <pageMargins left="0.43307086614173229" right="0.23622047244094491" top="0.19685039370078741" bottom="0.51181102362204722" header="0" footer="0.51181102362204722"/>
  <pageSetup scale="84" orientation="landscape" horizontalDpi="300" verticalDpi="300"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5" r:id="rId5" name="Group Box 1">
              <controlPr defaultSize="0" autoFill="0" autoPict="0">
                <anchor moveWithCells="1">
                  <from>
                    <xdr:col>12</xdr:col>
                    <xdr:colOff>704850</xdr:colOff>
                    <xdr:row>0</xdr:row>
                    <xdr:rowOff>38100</xdr:rowOff>
                  </from>
                  <to>
                    <xdr:col>16</xdr:col>
                    <xdr:colOff>9525</xdr:colOff>
                    <xdr:row>7</xdr:row>
                    <xdr:rowOff>66675</xdr:rowOff>
                  </to>
                </anchor>
              </controlPr>
            </control>
          </mc:Choice>
        </mc:AlternateContent>
        <mc:AlternateContent xmlns:mc="http://schemas.openxmlformats.org/markup-compatibility/2006">
          <mc:Choice Requires="x14">
            <control shapeId="1026" r:id="rId6" name="Group Box 2">
              <controlPr defaultSize="0" autoFill="0" autoPict="0">
                <anchor moveWithCells="1">
                  <from>
                    <xdr:col>2</xdr:col>
                    <xdr:colOff>304800</xdr:colOff>
                    <xdr:row>0</xdr:row>
                    <xdr:rowOff>95250</xdr:rowOff>
                  </from>
                  <to>
                    <xdr:col>13</xdr:col>
                    <xdr:colOff>19050</xdr:colOff>
                    <xdr:row>6</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9">
    <tabColor rgb="FF00B0F0"/>
    <pageSetUpPr fitToPage="1"/>
  </sheetPr>
  <dimension ref="A1:E111"/>
  <sheetViews>
    <sheetView showGridLines="0" zoomScale="80" zoomScaleNormal="80" workbookViewId="0">
      <pane ySplit="27" topLeftCell="A28" activePane="bottomLeft" state="frozen"/>
      <selection pane="bottomLeft" activeCell="C34" sqref="C34"/>
    </sheetView>
  </sheetViews>
  <sheetFormatPr baseColWidth="10" defaultColWidth="11.42578125" defaultRowHeight="12.75" x14ac:dyDescent="0.2"/>
  <cols>
    <col min="1" max="1" width="90.42578125" style="198" customWidth="1"/>
    <col min="2" max="2" width="14.140625" style="198" customWidth="1"/>
    <col min="3" max="3" width="29.85546875" style="198" customWidth="1"/>
    <col min="4" max="16384" width="11.42578125" style="198"/>
  </cols>
  <sheetData>
    <row r="1" spans="1:5" ht="29.25" customHeight="1" x14ac:dyDescent="0.2">
      <c r="A1" s="197"/>
    </row>
    <row r="2" spans="1:5" ht="22.5" hidden="1" x14ac:dyDescent="0.3">
      <c r="A2" s="199" t="s">
        <v>154</v>
      </c>
      <c r="B2" s="200"/>
    </row>
    <row r="3" spans="1:5" hidden="1" x14ac:dyDescent="0.2">
      <c r="A3" s="201" t="s">
        <v>155</v>
      </c>
      <c r="B3" s="201"/>
    </row>
    <row r="4" spans="1:5" hidden="1" x14ac:dyDescent="0.2">
      <c r="A4" s="201"/>
      <c r="B4" s="201"/>
    </row>
    <row r="5" spans="1:5" hidden="1" x14ac:dyDescent="0.2">
      <c r="A5" s="295" t="s">
        <v>156</v>
      </c>
      <c r="B5" s="296"/>
      <c r="C5" s="296"/>
      <c r="D5" s="296"/>
      <c r="E5" s="296"/>
    </row>
    <row r="6" spans="1:5" hidden="1" x14ac:dyDescent="0.2">
      <c r="A6" s="296"/>
      <c r="B6" s="296"/>
      <c r="C6" s="296"/>
      <c r="D6" s="296"/>
      <c r="E6" s="296"/>
    </row>
    <row r="7" spans="1:5" hidden="1" x14ac:dyDescent="0.2">
      <c r="A7" s="296"/>
      <c r="B7" s="296"/>
      <c r="C7" s="296"/>
      <c r="D7" s="296"/>
      <c r="E7" s="296"/>
    </row>
    <row r="8" spans="1:5" hidden="1" x14ac:dyDescent="0.2">
      <c r="A8" s="296"/>
      <c r="B8" s="296"/>
      <c r="C8" s="296"/>
      <c r="D8" s="296"/>
      <c r="E8" s="296"/>
    </row>
    <row r="9" spans="1:5" hidden="1" x14ac:dyDescent="0.2">
      <c r="A9" s="295" t="s">
        <v>157</v>
      </c>
      <c r="B9" s="295"/>
      <c r="C9" s="295"/>
      <c r="D9" s="295"/>
      <c r="E9" s="295"/>
    </row>
    <row r="10" spans="1:5" hidden="1" x14ac:dyDescent="0.2">
      <c r="A10" s="295"/>
      <c r="B10" s="295"/>
      <c r="C10" s="295"/>
      <c r="D10" s="295"/>
      <c r="E10" s="295"/>
    </row>
    <row r="11" spans="1:5" hidden="1" x14ac:dyDescent="0.2">
      <c r="A11" s="295"/>
      <c r="B11" s="295"/>
      <c r="C11" s="295"/>
      <c r="D11" s="295"/>
      <c r="E11" s="295"/>
    </row>
    <row r="12" spans="1:5" ht="6.75" hidden="1" customHeight="1" x14ac:dyDescent="0.2">
      <c r="A12" s="295"/>
      <c r="B12" s="295"/>
      <c r="C12" s="295"/>
      <c r="D12" s="295"/>
      <c r="E12" s="295"/>
    </row>
    <row r="13" spans="1:5" ht="3" hidden="1" customHeight="1" x14ac:dyDescent="0.2">
      <c r="A13" s="295"/>
      <c r="B13" s="295"/>
      <c r="C13" s="295"/>
      <c r="D13" s="295"/>
      <c r="E13" s="295"/>
    </row>
    <row r="14" spans="1:5" hidden="1" x14ac:dyDescent="0.2">
      <c r="A14" s="295" t="s">
        <v>158</v>
      </c>
      <c r="B14" s="295"/>
      <c r="C14" s="295"/>
      <c r="D14" s="295"/>
      <c r="E14" s="295"/>
    </row>
    <row r="15" spans="1:5" hidden="1" x14ac:dyDescent="0.2">
      <c r="A15" s="295"/>
      <c r="B15" s="295"/>
      <c r="C15" s="295"/>
      <c r="D15" s="295"/>
      <c r="E15" s="295"/>
    </row>
    <row r="16" spans="1:5" hidden="1" x14ac:dyDescent="0.2">
      <c r="A16" s="295"/>
      <c r="B16" s="295"/>
      <c r="C16" s="295"/>
      <c r="D16" s="295"/>
      <c r="E16" s="295"/>
    </row>
    <row r="17" spans="1:5" ht="9" hidden="1" customHeight="1" x14ac:dyDescent="0.2">
      <c r="A17" s="295"/>
      <c r="B17" s="295"/>
      <c r="C17" s="295"/>
      <c r="D17" s="295"/>
      <c r="E17" s="295"/>
    </row>
    <row r="18" spans="1:5" ht="3.75" hidden="1" customHeight="1" x14ac:dyDescent="0.2">
      <c r="A18" s="295"/>
      <c r="B18" s="295"/>
      <c r="C18" s="295"/>
      <c r="D18" s="295"/>
      <c r="E18" s="295"/>
    </row>
    <row r="19" spans="1:5" hidden="1" x14ac:dyDescent="0.2">
      <c r="A19" s="202" t="s">
        <v>159</v>
      </c>
      <c r="B19" s="202"/>
    </row>
    <row r="20" spans="1:5" hidden="1" x14ac:dyDescent="0.2">
      <c r="A20" s="202"/>
      <c r="B20" s="202"/>
    </row>
    <row r="21" spans="1:5" hidden="1" x14ac:dyDescent="0.2">
      <c r="A21" s="295" t="s">
        <v>160</v>
      </c>
      <c r="B21" s="296"/>
      <c r="C21" s="296"/>
      <c r="D21" s="296"/>
      <c r="E21" s="296"/>
    </row>
    <row r="22" spans="1:5" hidden="1" x14ac:dyDescent="0.2">
      <c r="A22" s="296"/>
      <c r="B22" s="296"/>
      <c r="C22" s="296"/>
      <c r="D22" s="296"/>
      <c r="E22" s="296"/>
    </row>
    <row r="23" spans="1:5" ht="6" hidden="1" customHeight="1" x14ac:dyDescent="0.2">
      <c r="A23" s="296"/>
      <c r="B23" s="296"/>
      <c r="C23" s="296"/>
      <c r="D23" s="296"/>
      <c r="E23" s="296"/>
    </row>
    <row r="24" spans="1:5" ht="9.75" hidden="1" customHeight="1" x14ac:dyDescent="0.2">
      <c r="A24" s="296"/>
      <c r="B24" s="296"/>
      <c r="C24" s="296"/>
      <c r="D24" s="296"/>
      <c r="E24" s="296"/>
    </row>
    <row r="25" spans="1:5" hidden="1" x14ac:dyDescent="0.2">
      <c r="A25" s="202"/>
      <c r="B25" s="202"/>
    </row>
    <row r="26" spans="1:5" hidden="1" x14ac:dyDescent="0.2"/>
    <row r="27" spans="1:5" x14ac:dyDescent="0.2">
      <c r="A27" s="203" t="s">
        <v>161</v>
      </c>
      <c r="B27" s="203" t="s">
        <v>162</v>
      </c>
      <c r="C27" s="204" t="s">
        <v>163</v>
      </c>
    </row>
    <row r="28" spans="1:5" x14ac:dyDescent="0.2">
      <c r="A28" s="205" t="s">
        <v>164</v>
      </c>
      <c r="B28" s="205"/>
      <c r="C28" s="206">
        <f>+INTERESES!G4</f>
        <v>44358</v>
      </c>
    </row>
    <row r="29" spans="1:5" x14ac:dyDescent="0.2">
      <c r="A29" s="205" t="s">
        <v>165</v>
      </c>
      <c r="B29" s="205"/>
      <c r="C29" s="207">
        <f>+INTERESES!G6</f>
        <v>44362</v>
      </c>
    </row>
    <row r="30" spans="1:5" x14ac:dyDescent="0.2">
      <c r="A30" s="205"/>
      <c r="B30" s="205"/>
      <c r="C30" s="208">
        <f>(+C29-C28)/30</f>
        <v>0.13333333333333333</v>
      </c>
    </row>
    <row r="31" spans="1:5" x14ac:dyDescent="0.2">
      <c r="A31" s="205"/>
      <c r="C31" s="209">
        <f>ROUNDUP(C30,0)</f>
        <v>1</v>
      </c>
    </row>
    <row r="32" spans="1:5" x14ac:dyDescent="0.2">
      <c r="A32" s="210" t="s">
        <v>166</v>
      </c>
      <c r="B32" s="211"/>
      <c r="C32" s="198">
        <f>IF(C31&gt;0,C31,0)</f>
        <v>1</v>
      </c>
    </row>
    <row r="33" spans="1:3" x14ac:dyDescent="0.2">
      <c r="A33" s="210"/>
      <c r="B33" s="211"/>
    </row>
    <row r="34" spans="1:3" ht="19.5" x14ac:dyDescent="0.25">
      <c r="A34" s="210" t="s">
        <v>167</v>
      </c>
      <c r="B34" s="210"/>
      <c r="C34" s="281">
        <v>36308</v>
      </c>
    </row>
    <row r="35" spans="1:3" x14ac:dyDescent="0.2">
      <c r="A35" s="210"/>
      <c r="B35" s="210"/>
      <c r="C35" s="212"/>
    </row>
    <row r="36" spans="1:3" x14ac:dyDescent="0.2">
      <c r="A36" s="210" t="s">
        <v>168</v>
      </c>
      <c r="B36" s="210"/>
    </row>
    <row r="37" spans="1:3" x14ac:dyDescent="0.2">
      <c r="A37" s="210" t="s">
        <v>169</v>
      </c>
      <c r="B37" s="210"/>
      <c r="C37" s="213">
        <v>0</v>
      </c>
    </row>
    <row r="38" spans="1:3" x14ac:dyDescent="0.2">
      <c r="A38" s="210"/>
      <c r="B38" s="210"/>
      <c r="C38" s="212"/>
    </row>
    <row r="39" spans="1:3" x14ac:dyDescent="0.2">
      <c r="A39" s="214" t="s">
        <v>170</v>
      </c>
      <c r="B39" s="215"/>
      <c r="C39" s="212"/>
    </row>
    <row r="40" spans="1:3" x14ac:dyDescent="0.2">
      <c r="A40" s="205" t="s">
        <v>171</v>
      </c>
      <c r="B40" s="205"/>
      <c r="C40" s="212"/>
    </row>
    <row r="41" spans="1:3" x14ac:dyDescent="0.2">
      <c r="A41" s="205" t="s">
        <v>172</v>
      </c>
      <c r="B41" s="205"/>
      <c r="C41" s="212"/>
    </row>
    <row r="42" spans="1:3" x14ac:dyDescent="0.2">
      <c r="A42" s="205" t="s">
        <v>173</v>
      </c>
      <c r="B42" s="216">
        <f>+INTERESES!G2</f>
        <v>100000000</v>
      </c>
      <c r="C42" s="212"/>
    </row>
    <row r="43" spans="1:3" x14ac:dyDescent="0.2">
      <c r="A43" s="205" t="s">
        <v>174</v>
      </c>
      <c r="B43" s="217"/>
      <c r="C43" s="212"/>
    </row>
    <row r="44" spans="1:3" ht="13.5" thickBot="1" x14ac:dyDescent="0.25">
      <c r="A44" s="205" t="s">
        <v>175</v>
      </c>
      <c r="B44" s="218">
        <v>0.05</v>
      </c>
    </row>
    <row r="45" spans="1:3" x14ac:dyDescent="0.2">
      <c r="A45" s="210" t="s">
        <v>176</v>
      </c>
      <c r="B45" s="217">
        <f>IF(C32&gt;0,ROUND(B42*B44*C32,-3),0)</f>
        <v>5000000</v>
      </c>
      <c r="C45" s="212"/>
    </row>
    <row r="46" spans="1:3" x14ac:dyDescent="0.2">
      <c r="A46" s="215" t="s">
        <v>177</v>
      </c>
      <c r="B46" s="219"/>
      <c r="C46" s="212"/>
    </row>
    <row r="47" spans="1:3" x14ac:dyDescent="0.2">
      <c r="A47" s="205" t="s">
        <v>178</v>
      </c>
      <c r="B47" s="219"/>
      <c r="C47" s="212"/>
    </row>
    <row r="48" spans="1:3" x14ac:dyDescent="0.2">
      <c r="A48" s="205"/>
      <c r="B48" s="219"/>
      <c r="C48" s="212"/>
    </row>
    <row r="49" spans="1:3" x14ac:dyDescent="0.2">
      <c r="A49" s="205" t="s">
        <v>179</v>
      </c>
      <c r="B49" s="219"/>
      <c r="C49" s="212">
        <f>IF(B42&gt;0,IF(B45&gt;ROUND(C34*10,-3),IF(B45&lt;=B42,B45,B42),ROUND(C34*10,-3)),0)</f>
        <v>5000000</v>
      </c>
    </row>
    <row r="50" spans="1:3" x14ac:dyDescent="0.2">
      <c r="A50" s="205"/>
      <c r="B50" s="219"/>
      <c r="C50" s="212"/>
    </row>
    <row r="51" spans="1:3" x14ac:dyDescent="0.2">
      <c r="A51" s="220" t="s">
        <v>180</v>
      </c>
      <c r="B51" s="221"/>
      <c r="C51" s="212"/>
    </row>
    <row r="52" spans="1:3" x14ac:dyDescent="0.2">
      <c r="A52" s="205" t="s">
        <v>181</v>
      </c>
      <c r="B52" s="217"/>
      <c r="C52" s="205"/>
    </row>
    <row r="53" spans="1:3" x14ac:dyDescent="0.2">
      <c r="A53" s="205" t="s">
        <v>182</v>
      </c>
      <c r="B53" s="217"/>
      <c r="C53" s="212"/>
    </row>
    <row r="54" spans="1:3" x14ac:dyDescent="0.2">
      <c r="A54" s="205" t="s">
        <v>183</v>
      </c>
      <c r="B54" s="217"/>
      <c r="C54" s="212"/>
    </row>
    <row r="55" spans="1:3" x14ac:dyDescent="0.2">
      <c r="A55" s="205" t="s">
        <v>184</v>
      </c>
      <c r="B55" s="216">
        <v>0</v>
      </c>
      <c r="C55" s="212"/>
    </row>
    <row r="56" spans="1:3" x14ac:dyDescent="0.2">
      <c r="A56" s="205" t="s">
        <v>174</v>
      </c>
      <c r="B56" s="217"/>
      <c r="C56" s="212"/>
    </row>
    <row r="57" spans="1:3" ht="13.5" thickBot="1" x14ac:dyDescent="0.25">
      <c r="A57" s="205" t="s">
        <v>175</v>
      </c>
      <c r="B57" s="222">
        <v>5.0000000000000001E-3</v>
      </c>
      <c r="C57" s="212"/>
    </row>
    <row r="58" spans="1:3" x14ac:dyDescent="0.2">
      <c r="A58" s="210" t="s">
        <v>176</v>
      </c>
      <c r="B58" s="219">
        <f>IF(C32&gt;0,ROUND(B55*B57*C32,-3),0)</f>
        <v>0</v>
      </c>
      <c r="C58" s="212"/>
    </row>
    <row r="59" spans="1:3" x14ac:dyDescent="0.2">
      <c r="A59" s="205"/>
      <c r="B59" s="217"/>
      <c r="C59" s="212"/>
    </row>
    <row r="60" spans="1:3" x14ac:dyDescent="0.2">
      <c r="A60" s="205" t="s">
        <v>185</v>
      </c>
      <c r="B60" s="223"/>
      <c r="C60" s="212"/>
    </row>
    <row r="61" spans="1:3" x14ac:dyDescent="0.2">
      <c r="A61" s="205" t="s">
        <v>186</v>
      </c>
      <c r="B61" s="223"/>
      <c r="C61" s="212"/>
    </row>
    <row r="62" spans="1:3" x14ac:dyDescent="0.2">
      <c r="A62" s="224" t="s">
        <v>187</v>
      </c>
      <c r="B62" s="223"/>
      <c r="C62" s="212"/>
    </row>
    <row r="63" spans="1:3" x14ac:dyDescent="0.2">
      <c r="A63" s="205" t="s">
        <v>188</v>
      </c>
      <c r="B63" s="223"/>
      <c r="C63" s="212"/>
    </row>
    <row r="64" spans="1:3" x14ac:dyDescent="0.2">
      <c r="A64" s="205" t="s">
        <v>189</v>
      </c>
      <c r="B64" s="223"/>
      <c r="C64" s="212"/>
    </row>
    <row r="65" spans="1:3" x14ac:dyDescent="0.2">
      <c r="A65" s="205" t="s">
        <v>190</v>
      </c>
      <c r="B65" s="217">
        <f>ROUND(B55*5%,-3)</f>
        <v>0</v>
      </c>
      <c r="C65" s="212"/>
    </row>
    <row r="66" spans="1:3" x14ac:dyDescent="0.2">
      <c r="A66" s="205" t="s">
        <v>191</v>
      </c>
      <c r="B66" s="217">
        <f>+C37*2</f>
        <v>0</v>
      </c>
      <c r="C66" s="212"/>
    </row>
    <row r="67" spans="1:3" x14ac:dyDescent="0.2">
      <c r="A67" s="205"/>
      <c r="B67" s="217">
        <f>IF(B58&gt;MIN(B65:B66),MIN(B65:B66),IF(B58&gt;ROUND(C34*10,-3),B58,ROUND(C34*10,-3)))</f>
        <v>363000</v>
      </c>
      <c r="C67" s="212"/>
    </row>
    <row r="68" spans="1:3" x14ac:dyDescent="0.2">
      <c r="A68" s="205"/>
      <c r="B68" s="217"/>
      <c r="C68" s="212"/>
    </row>
    <row r="69" spans="1:3" x14ac:dyDescent="0.2">
      <c r="A69" s="224" t="s">
        <v>192</v>
      </c>
      <c r="B69" s="217"/>
      <c r="C69" s="212"/>
    </row>
    <row r="70" spans="1:3" x14ac:dyDescent="0.2">
      <c r="A70" s="205" t="s">
        <v>193</v>
      </c>
      <c r="B70" s="217"/>
      <c r="C70" s="212"/>
    </row>
    <row r="71" spans="1:3" ht="12" customHeight="1" x14ac:dyDescent="0.2">
      <c r="A71" s="205" t="s">
        <v>189</v>
      </c>
      <c r="C71" s="212"/>
    </row>
    <row r="72" spans="1:3" x14ac:dyDescent="0.2">
      <c r="A72" s="205" t="s">
        <v>194</v>
      </c>
      <c r="B72" s="217">
        <f>ROUND(B55*5%,-3)</f>
        <v>0</v>
      </c>
      <c r="C72" s="212"/>
    </row>
    <row r="73" spans="1:3" ht="14.25" customHeight="1" x14ac:dyDescent="0.2">
      <c r="A73" s="205" t="s">
        <v>195</v>
      </c>
      <c r="B73" s="217">
        <f>ROUND(C34*2500,-3)</f>
        <v>90770000</v>
      </c>
      <c r="C73" s="212"/>
    </row>
    <row r="74" spans="1:3" ht="15.75" x14ac:dyDescent="0.25">
      <c r="A74" s="205"/>
      <c r="B74" s="225">
        <f>IF(B58&gt;MIN(B72:B73),MIN(B72:B73),IF(B58&gt;ROUND(C34*10,-3),B58,ROUND(C34*10,-3)))</f>
        <v>363000</v>
      </c>
      <c r="C74" s="212"/>
    </row>
    <row r="75" spans="1:3" x14ac:dyDescent="0.2">
      <c r="A75" s="205"/>
      <c r="B75" s="217"/>
      <c r="C75" s="212"/>
    </row>
    <row r="76" spans="1:3" x14ac:dyDescent="0.2">
      <c r="A76" s="205" t="s">
        <v>196</v>
      </c>
      <c r="B76" s="217"/>
      <c r="C76" s="212">
        <f>IF(B55&gt;0,IF(C37&gt;0,IF(B67&gt;ROUND(C34*10,-3),B67,ROUND(C34*10,-3)),IF(B74&gt;ROUND(C34*10,-3),B74,ROUND(C34*10,-3))),0)</f>
        <v>0</v>
      </c>
    </row>
    <row r="77" spans="1:3" x14ac:dyDescent="0.2">
      <c r="A77" s="205"/>
      <c r="B77" s="217"/>
      <c r="C77" s="212"/>
    </row>
    <row r="78" spans="1:3" x14ac:dyDescent="0.2">
      <c r="A78" s="205"/>
      <c r="B78" s="217"/>
      <c r="C78" s="212"/>
    </row>
    <row r="79" spans="1:3" x14ac:dyDescent="0.2">
      <c r="A79" s="205"/>
      <c r="B79" s="217"/>
      <c r="C79" s="212"/>
    </row>
    <row r="80" spans="1:3" x14ac:dyDescent="0.2">
      <c r="A80" s="226" t="s">
        <v>197</v>
      </c>
      <c r="B80" s="221"/>
      <c r="C80" s="212"/>
    </row>
    <row r="81" spans="1:3" x14ac:dyDescent="0.2">
      <c r="A81" s="205" t="s">
        <v>198</v>
      </c>
      <c r="B81" s="217"/>
      <c r="C81" s="212"/>
    </row>
    <row r="82" spans="1:3" x14ac:dyDescent="0.2">
      <c r="A82" s="205" t="s">
        <v>199</v>
      </c>
      <c r="B82" s="217"/>
      <c r="C82" s="212"/>
    </row>
    <row r="83" spans="1:3" x14ac:dyDescent="0.2">
      <c r="A83" s="205" t="s">
        <v>200</v>
      </c>
      <c r="B83" s="217"/>
      <c r="C83" s="212"/>
    </row>
    <row r="84" spans="1:3" x14ac:dyDescent="0.2">
      <c r="A84" s="205" t="s">
        <v>201</v>
      </c>
      <c r="B84" s="216">
        <v>0</v>
      </c>
      <c r="C84" s="212"/>
    </row>
    <row r="85" spans="1:3" x14ac:dyDescent="0.2">
      <c r="A85" s="205" t="s">
        <v>174</v>
      </c>
      <c r="B85" s="217"/>
      <c r="C85" s="212"/>
    </row>
    <row r="86" spans="1:3" ht="13.5" thickBot="1" x14ac:dyDescent="0.25">
      <c r="A86" s="205" t="s">
        <v>175</v>
      </c>
      <c r="B86" s="222">
        <v>0.01</v>
      </c>
      <c r="C86" s="212"/>
    </row>
    <row r="87" spans="1:3" x14ac:dyDescent="0.2">
      <c r="A87" s="210" t="s">
        <v>176</v>
      </c>
      <c r="B87" s="217">
        <f>IF(C32&gt;0,ROUND(B84*B86*C32,-3))</f>
        <v>0</v>
      </c>
      <c r="C87" s="212"/>
    </row>
    <row r="88" spans="1:3" x14ac:dyDescent="0.2">
      <c r="A88" s="205" t="s">
        <v>185</v>
      </c>
      <c r="B88" s="227"/>
      <c r="C88" s="212"/>
    </row>
    <row r="89" spans="1:3" x14ac:dyDescent="0.2">
      <c r="A89" s="205" t="s">
        <v>186</v>
      </c>
      <c r="B89" s="227"/>
      <c r="C89" s="212"/>
    </row>
    <row r="90" spans="1:3" x14ac:dyDescent="0.2">
      <c r="A90" s="224" t="s">
        <v>187</v>
      </c>
      <c r="B90" s="227"/>
      <c r="C90" s="212"/>
    </row>
    <row r="91" spans="1:3" x14ac:dyDescent="0.2">
      <c r="A91" s="205" t="s">
        <v>188</v>
      </c>
      <c r="B91" s="227"/>
      <c r="C91" s="212"/>
    </row>
    <row r="92" spans="1:3" x14ac:dyDescent="0.2">
      <c r="A92" s="205" t="s">
        <v>189</v>
      </c>
      <c r="B92" s="227"/>
      <c r="C92" s="212"/>
    </row>
    <row r="93" spans="1:3" x14ac:dyDescent="0.2">
      <c r="A93" s="205" t="s">
        <v>202</v>
      </c>
      <c r="B93" s="217">
        <f>ROUND(B84*10%,-3)</f>
        <v>0</v>
      </c>
      <c r="C93" s="212"/>
    </row>
    <row r="94" spans="1:3" x14ac:dyDescent="0.2">
      <c r="A94" s="205" t="s">
        <v>203</v>
      </c>
      <c r="B94" s="217">
        <f>+C37*2</f>
        <v>0</v>
      </c>
      <c r="C94" s="212"/>
    </row>
    <row r="95" spans="1:3" hidden="1" x14ac:dyDescent="0.2">
      <c r="A95" s="205"/>
      <c r="B95" s="217">
        <f>IF(B87&gt;MIN(B93:B94),MIN(B93:B94),IF(B87&gt;ROUND(C34*10,-3),B87,ROUND(C34*10,-3)))</f>
        <v>363000</v>
      </c>
      <c r="C95" s="212"/>
    </row>
    <row r="96" spans="1:3" x14ac:dyDescent="0.2">
      <c r="A96" s="205"/>
      <c r="B96" s="217"/>
      <c r="C96" s="212"/>
    </row>
    <row r="97" spans="1:3" x14ac:dyDescent="0.2">
      <c r="A97" s="224" t="s">
        <v>192</v>
      </c>
      <c r="B97" s="217"/>
      <c r="C97" s="212"/>
    </row>
    <row r="98" spans="1:3" x14ac:dyDescent="0.2">
      <c r="A98" s="205" t="s">
        <v>188</v>
      </c>
      <c r="B98" s="217"/>
      <c r="C98" s="212"/>
    </row>
    <row r="99" spans="1:3" x14ac:dyDescent="0.2">
      <c r="A99" s="205" t="s">
        <v>189</v>
      </c>
      <c r="B99" s="217"/>
      <c r="C99" s="212"/>
    </row>
    <row r="100" spans="1:3" x14ac:dyDescent="0.2">
      <c r="A100" s="205" t="s">
        <v>204</v>
      </c>
      <c r="B100" s="217">
        <f>ROUND(B84*10%,-3)</f>
        <v>0</v>
      </c>
      <c r="C100" s="212"/>
    </row>
    <row r="101" spans="1:3" ht="13.5" customHeight="1" x14ac:dyDescent="0.2">
      <c r="A101" s="205" t="s">
        <v>195</v>
      </c>
      <c r="B101" s="217">
        <f>ROUND(C34*2500,-3)</f>
        <v>90770000</v>
      </c>
      <c r="C101" s="205"/>
    </row>
    <row r="102" spans="1:3" ht="15.75" hidden="1" x14ac:dyDescent="0.25">
      <c r="A102" s="228"/>
      <c r="B102" s="225">
        <f>IF(B87&gt;MIN(B100:B101),MIN(B100:B101),IF(B87&gt;ROUND(C34*10,-3),B87,ROUND(C34*10,-3)))</f>
        <v>363000</v>
      </c>
      <c r="C102" s="205"/>
    </row>
    <row r="103" spans="1:3" x14ac:dyDescent="0.2">
      <c r="A103" s="228"/>
      <c r="B103" s="209"/>
      <c r="C103" s="205"/>
    </row>
    <row r="104" spans="1:3" ht="15.75" x14ac:dyDescent="0.25">
      <c r="A104" s="205" t="s">
        <v>196</v>
      </c>
      <c r="B104" s="217"/>
      <c r="C104" s="229">
        <f>IF(B84&gt;0,IF(C37&gt;0,IF(B95&gt;ROUND(C34*10,-3),B95,ROUND(C34*10,-3)),IF(B102&gt;ROUND(C34*10,-3),B102,ROUND(C34*10,-3))),0)</f>
        <v>0</v>
      </c>
    </row>
    <row r="105" spans="1:3" x14ac:dyDescent="0.2">
      <c r="A105" s="228"/>
      <c r="B105" s="230"/>
      <c r="C105" s="212"/>
    </row>
    <row r="106" spans="1:3" x14ac:dyDescent="0.2">
      <c r="A106" s="231" t="s">
        <v>205</v>
      </c>
      <c r="B106" s="232"/>
      <c r="C106" s="205"/>
    </row>
    <row r="107" spans="1:3" x14ac:dyDescent="0.2">
      <c r="A107" s="228" t="s">
        <v>206</v>
      </c>
      <c r="B107" s="230"/>
      <c r="C107" s="205"/>
    </row>
    <row r="108" spans="1:3" x14ac:dyDescent="0.2">
      <c r="A108" s="228" t="s">
        <v>207</v>
      </c>
      <c r="B108" s="230"/>
      <c r="C108" s="205"/>
    </row>
    <row r="109" spans="1:3" x14ac:dyDescent="0.2">
      <c r="A109" s="228" t="s">
        <v>208</v>
      </c>
      <c r="B109" s="230"/>
      <c r="C109" s="212">
        <f>ROUND(C34*10,-3)</f>
        <v>363000</v>
      </c>
    </row>
    <row r="110" spans="1:3" x14ac:dyDescent="0.2">
      <c r="A110" s="228" t="s">
        <v>209</v>
      </c>
      <c r="B110" s="230"/>
      <c r="C110" s="233"/>
    </row>
    <row r="111" spans="1:3" x14ac:dyDescent="0.2">
      <c r="B111" s="211" t="s">
        <v>210</v>
      </c>
      <c r="C111" s="234">
        <f>IF(C49&gt;221000,SUM(C49:C104),C109)</f>
        <v>5000000</v>
      </c>
    </row>
  </sheetData>
  <mergeCells count="4">
    <mergeCell ref="A5:E8"/>
    <mergeCell ref="A9:E13"/>
    <mergeCell ref="A14:E18"/>
    <mergeCell ref="A21:E24"/>
  </mergeCells>
  <printOptions horizontalCentered="1" verticalCentered="1"/>
  <pageMargins left="0.78740157480314965" right="0.78740157480314965" top="0.98425196850393704" bottom="0.98425196850393704" header="0" footer="0"/>
  <pageSetup scale="29" orientation="portrait" blackAndWhite="1" horizontalDpi="4294967293"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transitionEntry="1" codeName="Hoja22">
    <pageSetUpPr fitToPage="1"/>
  </sheetPr>
  <dimension ref="A1:AZ50"/>
  <sheetViews>
    <sheetView showGridLines="0" zoomScale="85" workbookViewId="0">
      <pane ySplit="1" topLeftCell="A2" activePane="bottomLeft" state="frozen"/>
      <selection pane="bottomLeft" activeCell="B8" sqref="B8:AU8"/>
    </sheetView>
  </sheetViews>
  <sheetFormatPr baseColWidth="10" defaultColWidth="2.140625" defaultRowHeight="12.75" x14ac:dyDescent="0.2"/>
  <cols>
    <col min="1" max="1" width="1.42578125" style="49" customWidth="1"/>
    <col min="2" max="2" width="6.28515625" style="48" customWidth="1"/>
    <col min="3" max="18" width="4.140625" style="48" customWidth="1"/>
    <col min="19" max="19" width="4.28515625" style="48" customWidth="1"/>
    <col min="20" max="24" width="4.140625" style="48" customWidth="1"/>
    <col min="25" max="25" width="5" style="48" customWidth="1"/>
    <col min="26" max="30" width="4.140625" style="48" customWidth="1"/>
    <col min="31" max="31" width="4.28515625" style="48" customWidth="1"/>
    <col min="32" max="46" width="4.140625" style="48" customWidth="1"/>
    <col min="47" max="47" width="5" style="48" customWidth="1"/>
    <col min="48" max="48" width="1.28515625" style="49" customWidth="1"/>
    <col min="49" max="49" width="6.85546875" style="48" customWidth="1"/>
    <col min="50" max="50" width="43.7109375" style="48" bestFit="1" customWidth="1"/>
    <col min="51" max="56" width="4.140625" style="48" customWidth="1"/>
    <col min="57" max="16384" width="2.140625" style="48"/>
  </cols>
  <sheetData>
    <row r="1" spans="1:52" ht="43.5" customHeight="1" thickBot="1" x14ac:dyDescent="0.55000000000000004">
      <c r="A1" s="47"/>
      <c r="B1" s="427">
        <v>26</v>
      </c>
      <c r="C1" s="428"/>
      <c r="AX1" s="48" t="s">
        <v>31</v>
      </c>
      <c r="AZ1" s="48" t="s">
        <v>32</v>
      </c>
    </row>
    <row r="2" spans="1:52" ht="18" customHeight="1" thickBot="1" x14ac:dyDescent="0.25">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X2" s="50" t="s">
        <v>33</v>
      </c>
      <c r="AY2" s="51" t="s">
        <v>34</v>
      </c>
      <c r="AZ2" s="51" t="s">
        <v>35</v>
      </c>
    </row>
    <row r="3" spans="1:52" ht="20.25" customHeight="1" x14ac:dyDescent="0.2">
      <c r="B3" s="334"/>
      <c r="C3" s="335"/>
      <c r="D3" s="335"/>
      <c r="E3" s="335"/>
      <c r="F3" s="336"/>
      <c r="G3" s="343" t="s">
        <v>36</v>
      </c>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5"/>
      <c r="AJ3" s="312"/>
      <c r="AK3" s="313"/>
      <c r="AL3" s="313"/>
      <c r="AM3" s="313"/>
      <c r="AN3" s="313"/>
      <c r="AO3" s="313"/>
      <c r="AP3" s="314"/>
      <c r="AQ3" s="303">
        <v>490</v>
      </c>
      <c r="AR3" s="304"/>
      <c r="AS3" s="304"/>
      <c r="AT3" s="304"/>
      <c r="AU3" s="305"/>
      <c r="AX3" s="50" t="s">
        <v>37</v>
      </c>
      <c r="AY3" s="51" t="s">
        <v>38</v>
      </c>
      <c r="AZ3" s="51" t="s">
        <v>39</v>
      </c>
    </row>
    <row r="4" spans="1:52" ht="18" customHeight="1" x14ac:dyDescent="0.2">
      <c r="B4" s="337"/>
      <c r="C4" s="338"/>
      <c r="D4" s="338"/>
      <c r="E4" s="338"/>
      <c r="F4" s="339"/>
      <c r="G4" s="346"/>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8"/>
      <c r="AJ4" s="315"/>
      <c r="AK4" s="316"/>
      <c r="AL4" s="316"/>
      <c r="AM4" s="316"/>
      <c r="AN4" s="316"/>
      <c r="AO4" s="316"/>
      <c r="AP4" s="317"/>
      <c r="AQ4" s="306"/>
      <c r="AR4" s="307"/>
      <c r="AS4" s="307"/>
      <c r="AT4" s="307"/>
      <c r="AU4" s="308"/>
      <c r="AX4" s="50" t="s">
        <v>40</v>
      </c>
      <c r="AY4" s="51" t="s">
        <v>41</v>
      </c>
      <c r="AZ4" s="51" t="s">
        <v>42</v>
      </c>
    </row>
    <row r="5" spans="1:52" ht="34.5" customHeight="1" thickBot="1" x14ac:dyDescent="0.25">
      <c r="B5" s="340"/>
      <c r="C5" s="341"/>
      <c r="D5" s="341"/>
      <c r="E5" s="341"/>
      <c r="F5" s="342"/>
      <c r="G5" s="349"/>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1"/>
      <c r="AJ5" s="318"/>
      <c r="AK5" s="319"/>
      <c r="AL5" s="319"/>
      <c r="AM5" s="319"/>
      <c r="AN5" s="319"/>
      <c r="AO5" s="319"/>
      <c r="AP5" s="320"/>
      <c r="AQ5" s="309"/>
      <c r="AR5" s="310"/>
      <c r="AS5" s="310"/>
      <c r="AT5" s="310"/>
      <c r="AU5" s="311"/>
      <c r="AX5" s="50" t="s">
        <v>43</v>
      </c>
      <c r="AY5" s="51" t="s">
        <v>44</v>
      </c>
      <c r="AZ5" s="51" t="s">
        <v>34</v>
      </c>
    </row>
    <row r="6" spans="1:52" ht="13.5" thickBot="1" x14ac:dyDescent="0.25">
      <c r="B6" s="52"/>
      <c r="C6" s="53"/>
      <c r="D6" s="53"/>
      <c r="E6" s="53"/>
      <c r="F6" s="53"/>
      <c r="G6" s="53"/>
      <c r="H6" s="53"/>
      <c r="I6" s="53"/>
      <c r="J6" s="53"/>
      <c r="K6" s="352" t="s">
        <v>37</v>
      </c>
      <c r="L6" s="352"/>
      <c r="M6" s="352"/>
      <c r="N6" s="352"/>
      <c r="O6" s="352"/>
      <c r="P6" s="352"/>
      <c r="Q6" s="352"/>
      <c r="R6" s="352"/>
      <c r="S6" s="53"/>
      <c r="T6" s="53"/>
      <c r="U6" s="53"/>
      <c r="V6" s="53"/>
      <c r="W6" s="53"/>
      <c r="X6" s="53"/>
      <c r="Y6" s="53"/>
      <c r="Z6" s="53"/>
      <c r="AA6" s="53"/>
      <c r="AB6" s="53"/>
      <c r="AC6" s="54"/>
      <c r="AD6" s="55"/>
      <c r="AE6" s="55"/>
      <c r="AF6" s="55"/>
      <c r="AG6" s="55"/>
      <c r="AH6" s="55"/>
      <c r="AI6" s="55"/>
      <c r="AJ6" s="55"/>
      <c r="AK6" s="55"/>
      <c r="AL6" s="55"/>
      <c r="AM6" s="55"/>
      <c r="AN6" s="55"/>
      <c r="AO6" s="55"/>
      <c r="AP6" s="55"/>
      <c r="AQ6" s="55"/>
      <c r="AR6" s="55"/>
      <c r="AS6" s="55"/>
      <c r="AT6" s="55"/>
      <c r="AU6" s="56"/>
      <c r="AX6" s="50" t="s">
        <v>45</v>
      </c>
      <c r="AY6" s="51" t="s">
        <v>46</v>
      </c>
      <c r="AZ6" s="51" t="s">
        <v>38</v>
      </c>
    </row>
    <row r="7" spans="1:52" ht="24" thickBot="1" x14ac:dyDescent="0.4">
      <c r="B7" s="327" t="s">
        <v>47</v>
      </c>
      <c r="C7" s="328"/>
      <c r="D7" s="328"/>
      <c r="E7" s="328"/>
      <c r="F7" s="300">
        <v>2020</v>
      </c>
      <c r="G7" s="301"/>
      <c r="H7" s="301"/>
      <c r="I7" s="302"/>
      <c r="J7" s="328" t="s">
        <v>48</v>
      </c>
      <c r="K7" s="328"/>
      <c r="L7" s="328"/>
      <c r="M7" s="328"/>
      <c r="N7" s="357" t="str">
        <f>VLOOKUP(K6,AX1:AY14,2)</f>
        <v>05</v>
      </c>
      <c r="O7" s="358"/>
      <c r="P7" s="358"/>
      <c r="Q7" s="358"/>
      <c r="R7" s="359"/>
      <c r="T7" s="328" t="s">
        <v>49</v>
      </c>
      <c r="U7" s="328"/>
      <c r="V7" s="328"/>
      <c r="W7" s="353"/>
      <c r="X7" s="354" t="s">
        <v>42</v>
      </c>
      <c r="Y7" s="355"/>
      <c r="Z7" s="355"/>
      <c r="AA7" s="355"/>
      <c r="AB7" s="356"/>
      <c r="AC7" s="57"/>
      <c r="AD7" s="55" t="s">
        <v>50</v>
      </c>
      <c r="AE7" s="55"/>
      <c r="AJ7" s="363"/>
      <c r="AK7" s="363"/>
      <c r="AL7" s="363"/>
      <c r="AM7" s="363"/>
      <c r="AN7" s="363"/>
      <c r="AO7" s="363"/>
      <c r="AP7" s="363"/>
      <c r="AQ7" s="363"/>
      <c r="AR7" s="363"/>
      <c r="AS7" s="363"/>
      <c r="AT7" s="363"/>
      <c r="AU7" s="364"/>
      <c r="AX7" s="50" t="s">
        <v>51</v>
      </c>
      <c r="AY7" s="51" t="s">
        <v>52</v>
      </c>
      <c r="AZ7" s="51" t="s">
        <v>53</v>
      </c>
    </row>
    <row r="8" spans="1:52" ht="96.75" customHeight="1" thickBot="1" x14ac:dyDescent="0.25">
      <c r="B8" s="360" t="s">
        <v>54</v>
      </c>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2"/>
      <c r="AX8" s="50" t="s">
        <v>55</v>
      </c>
      <c r="AY8" s="51" t="s">
        <v>56</v>
      </c>
      <c r="AZ8" s="51" t="s">
        <v>41</v>
      </c>
    </row>
    <row r="9" spans="1:52" ht="12.75" customHeight="1" x14ac:dyDescent="0.2">
      <c r="B9" s="455" t="s">
        <v>57</v>
      </c>
      <c r="C9" s="321" t="s">
        <v>58</v>
      </c>
      <c r="D9" s="322"/>
      <c r="E9" s="322"/>
      <c r="F9" s="322"/>
      <c r="G9" s="322"/>
      <c r="H9" s="322"/>
      <c r="I9" s="322"/>
      <c r="J9" s="322"/>
      <c r="K9" s="322"/>
      <c r="L9" s="322"/>
      <c r="M9" s="322"/>
      <c r="N9" s="322"/>
      <c r="O9" s="298" t="s">
        <v>59</v>
      </c>
      <c r="P9" s="299"/>
      <c r="Q9" s="58" t="s">
        <v>60</v>
      </c>
      <c r="R9" s="59"/>
      <c r="S9" s="59"/>
      <c r="T9" s="59"/>
      <c r="U9" s="59"/>
      <c r="V9" s="59"/>
      <c r="W9" s="60"/>
      <c r="X9" s="58" t="s">
        <v>61</v>
      </c>
      <c r="Y9" s="59"/>
      <c r="Z9" s="59"/>
      <c r="AA9" s="59"/>
      <c r="AB9" s="59"/>
      <c r="AC9" s="59"/>
      <c r="AD9" s="60"/>
      <c r="AE9" s="58" t="s">
        <v>62</v>
      </c>
      <c r="AF9" s="59"/>
      <c r="AG9" s="59"/>
      <c r="AH9" s="59"/>
      <c r="AI9" s="59"/>
      <c r="AJ9" s="59"/>
      <c r="AK9" s="60"/>
      <c r="AL9" s="58" t="s">
        <v>63</v>
      </c>
      <c r="AM9" s="59"/>
      <c r="AN9" s="59"/>
      <c r="AO9" s="59"/>
      <c r="AP9" s="59"/>
      <c r="AQ9" s="59"/>
      <c r="AR9" s="59"/>
      <c r="AS9" s="59"/>
      <c r="AT9" s="59"/>
      <c r="AU9" s="61"/>
      <c r="AX9" s="50" t="s">
        <v>64</v>
      </c>
      <c r="AY9" s="51" t="s">
        <v>65</v>
      </c>
      <c r="AZ9" s="51" t="s">
        <v>44</v>
      </c>
    </row>
    <row r="10" spans="1:52" ht="30" customHeight="1" x14ac:dyDescent="0.35">
      <c r="B10" s="456"/>
      <c r="C10" s="331">
        <v>999999111</v>
      </c>
      <c r="D10" s="332"/>
      <c r="E10" s="332"/>
      <c r="F10" s="332"/>
      <c r="G10" s="332"/>
      <c r="H10" s="332"/>
      <c r="I10" s="332"/>
      <c r="J10" s="332"/>
      <c r="K10" s="332"/>
      <c r="L10" s="332"/>
      <c r="M10" s="333"/>
      <c r="N10" s="62" t="s">
        <v>66</v>
      </c>
      <c r="O10" s="329">
        <v>0</v>
      </c>
      <c r="P10" s="330"/>
      <c r="Q10" s="323"/>
      <c r="R10" s="324"/>
      <c r="S10" s="324"/>
      <c r="T10" s="324"/>
      <c r="U10" s="324"/>
      <c r="V10" s="324"/>
      <c r="W10" s="326"/>
      <c r="X10" s="323"/>
      <c r="Y10" s="324"/>
      <c r="Z10" s="324"/>
      <c r="AA10" s="324"/>
      <c r="AB10" s="324"/>
      <c r="AC10" s="324"/>
      <c r="AD10" s="326"/>
      <c r="AE10" s="323"/>
      <c r="AF10" s="324"/>
      <c r="AG10" s="324"/>
      <c r="AH10" s="324"/>
      <c r="AI10" s="324"/>
      <c r="AJ10" s="324"/>
      <c r="AK10" s="326"/>
      <c r="AL10" s="323"/>
      <c r="AM10" s="324"/>
      <c r="AN10" s="324"/>
      <c r="AO10" s="324"/>
      <c r="AP10" s="324"/>
      <c r="AQ10" s="324"/>
      <c r="AR10" s="324"/>
      <c r="AS10" s="324"/>
      <c r="AT10" s="324"/>
      <c r="AU10" s="325"/>
      <c r="AX10" s="50" t="s">
        <v>67</v>
      </c>
      <c r="AY10" s="51" t="s">
        <v>68</v>
      </c>
      <c r="AZ10" s="51" t="s">
        <v>69</v>
      </c>
    </row>
    <row r="11" spans="1:52" ht="20.25" customHeight="1" x14ac:dyDescent="0.2">
      <c r="B11" s="456"/>
      <c r="C11" s="63" t="s">
        <v>70</v>
      </c>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5"/>
      <c r="AR11" s="66" t="s">
        <v>71</v>
      </c>
      <c r="AS11" s="64"/>
      <c r="AT11" s="64"/>
      <c r="AU11" s="65"/>
      <c r="AX11" s="50" t="s">
        <v>72</v>
      </c>
      <c r="AY11" s="51" t="s">
        <v>73</v>
      </c>
      <c r="AZ11" s="51" t="s">
        <v>46</v>
      </c>
    </row>
    <row r="12" spans="1:52" ht="30.75" customHeight="1" x14ac:dyDescent="0.35">
      <c r="B12" s="456"/>
      <c r="C12" s="365" t="s">
        <v>230</v>
      </c>
      <c r="D12" s="366"/>
      <c r="E12" s="366"/>
      <c r="F12" s="366"/>
      <c r="G12" s="366"/>
      <c r="H12" s="366"/>
      <c r="I12" s="366"/>
      <c r="J12" s="366"/>
      <c r="K12" s="366"/>
      <c r="L12" s="366"/>
      <c r="M12" s="366"/>
      <c r="N12" s="366"/>
      <c r="O12" s="366"/>
      <c r="P12" s="366"/>
      <c r="Q12" s="366"/>
      <c r="R12" s="366"/>
      <c r="S12" s="366"/>
      <c r="T12" s="366"/>
      <c r="U12" s="366"/>
      <c r="V12" s="366"/>
      <c r="W12" s="366"/>
      <c r="X12" s="366"/>
      <c r="Y12" s="366"/>
      <c r="Z12" s="366"/>
      <c r="AA12" s="366"/>
      <c r="AB12" s="366"/>
      <c r="AC12" s="366"/>
      <c r="AD12" s="366"/>
      <c r="AE12" s="366"/>
      <c r="AF12" s="366"/>
      <c r="AG12" s="366"/>
      <c r="AH12" s="366"/>
      <c r="AI12" s="366"/>
      <c r="AJ12" s="366"/>
      <c r="AK12" s="366"/>
      <c r="AL12" s="366"/>
      <c r="AM12" s="366"/>
      <c r="AN12" s="366"/>
      <c r="AO12" s="366"/>
      <c r="AP12" s="366"/>
      <c r="AQ12" s="367"/>
      <c r="AR12" s="403">
        <v>32</v>
      </c>
      <c r="AS12" s="404"/>
      <c r="AT12" s="404"/>
      <c r="AU12" s="405"/>
      <c r="AX12" s="50" t="s">
        <v>74</v>
      </c>
      <c r="AY12" s="51" t="s">
        <v>75</v>
      </c>
      <c r="AZ12" s="51" t="s">
        <v>76</v>
      </c>
    </row>
    <row r="13" spans="1:52" ht="21" thickBot="1" x14ac:dyDescent="0.35">
      <c r="B13" s="457"/>
      <c r="C13" s="67" t="s">
        <v>77</v>
      </c>
      <c r="D13" s="68"/>
      <c r="E13" s="68"/>
      <c r="F13" s="68"/>
      <c r="G13" s="68"/>
      <c r="H13" s="68"/>
      <c r="I13" s="68"/>
      <c r="J13" s="68"/>
      <c r="K13" s="68"/>
      <c r="L13" s="406" t="s">
        <v>78</v>
      </c>
      <c r="M13" s="407"/>
      <c r="N13" s="414"/>
      <c r="O13" s="415"/>
      <c r="P13" s="415"/>
      <c r="Q13" s="415"/>
      <c r="R13" s="415"/>
      <c r="S13" s="415"/>
      <c r="T13" s="415"/>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c r="AT13" s="415"/>
      <c r="AU13" s="416"/>
      <c r="AX13" s="50" t="s">
        <v>79</v>
      </c>
      <c r="AY13" s="51" t="s">
        <v>80</v>
      </c>
      <c r="AZ13" s="51" t="s">
        <v>81</v>
      </c>
    </row>
    <row r="14" spans="1:52" ht="30" customHeight="1" x14ac:dyDescent="0.25">
      <c r="B14" s="71" t="s">
        <v>82</v>
      </c>
      <c r="C14" s="72"/>
      <c r="D14" s="72"/>
      <c r="E14" s="72"/>
      <c r="F14" s="72"/>
      <c r="G14" s="72"/>
      <c r="H14" s="72"/>
      <c r="I14" s="72"/>
      <c r="J14" s="72"/>
      <c r="K14" s="73"/>
      <c r="L14" s="74" t="s">
        <v>83</v>
      </c>
      <c r="M14" s="72"/>
      <c r="N14" s="72"/>
      <c r="O14" s="72"/>
      <c r="P14" s="72"/>
      <c r="Q14" s="72"/>
      <c r="R14" s="72"/>
      <c r="S14" s="75" t="s">
        <v>84</v>
      </c>
      <c r="T14" s="75"/>
      <c r="U14" s="75" t="s">
        <v>85</v>
      </c>
      <c r="V14" s="75"/>
      <c r="W14" s="76" t="s">
        <v>86</v>
      </c>
      <c r="X14" s="74" t="s">
        <v>87</v>
      </c>
      <c r="Y14" s="72"/>
      <c r="Z14" s="72"/>
      <c r="AA14" s="72"/>
      <c r="AB14" s="73"/>
      <c r="AC14" s="74" t="s">
        <v>88</v>
      </c>
      <c r="AD14" s="72"/>
      <c r="AE14" s="72"/>
      <c r="AF14" s="72"/>
      <c r="AG14" s="72"/>
      <c r="AH14" s="72"/>
      <c r="AI14" s="73"/>
      <c r="AJ14" s="77" t="s">
        <v>89</v>
      </c>
      <c r="AK14" s="78"/>
      <c r="AL14" s="78"/>
      <c r="AM14" s="78"/>
      <c r="AN14" s="78"/>
      <c r="AO14" s="78"/>
      <c r="AP14" s="78"/>
      <c r="AQ14" s="78"/>
      <c r="AR14" s="78"/>
      <c r="AS14" s="78"/>
      <c r="AT14" s="78"/>
      <c r="AU14" s="79"/>
      <c r="AX14" s="50" t="s">
        <v>90</v>
      </c>
      <c r="AY14" s="51" t="s">
        <v>91</v>
      </c>
      <c r="AZ14" s="51"/>
    </row>
    <row r="15" spans="1:52" ht="30" customHeight="1" x14ac:dyDescent="0.4">
      <c r="B15" s="80"/>
      <c r="C15" s="81"/>
      <c r="D15" s="81"/>
      <c r="E15" s="81"/>
      <c r="F15" s="81"/>
      <c r="G15" s="81"/>
      <c r="H15" s="81"/>
      <c r="I15" s="81"/>
      <c r="J15" s="81"/>
      <c r="K15" s="82"/>
      <c r="L15" s="83"/>
      <c r="M15" s="81"/>
      <c r="N15" s="81"/>
      <c r="O15" s="81"/>
      <c r="P15" s="81"/>
      <c r="Q15" s="81"/>
      <c r="R15" s="81"/>
      <c r="S15" s="81"/>
      <c r="T15" s="81"/>
      <c r="U15" s="81"/>
      <c r="V15" s="81"/>
      <c r="W15" s="82"/>
      <c r="X15" s="83"/>
      <c r="Y15" s="81"/>
      <c r="Z15" s="81"/>
      <c r="AA15" s="180">
        <v>1</v>
      </c>
      <c r="AB15" s="82"/>
      <c r="AC15" s="83"/>
      <c r="AD15" s="81"/>
      <c r="AE15" s="81"/>
      <c r="AF15" s="180">
        <v>1</v>
      </c>
      <c r="AG15" s="81"/>
      <c r="AH15" s="81"/>
      <c r="AI15" s="82"/>
      <c r="AJ15" s="84"/>
      <c r="AK15" s="408">
        <v>1102603016527</v>
      </c>
      <c r="AL15" s="409"/>
      <c r="AM15" s="409"/>
      <c r="AN15" s="409"/>
      <c r="AO15" s="409"/>
      <c r="AP15" s="409"/>
      <c r="AQ15" s="409"/>
      <c r="AR15" s="409"/>
      <c r="AS15" s="409"/>
      <c r="AT15" s="409"/>
      <c r="AU15" s="410"/>
    </row>
    <row r="16" spans="1:52" ht="30" customHeight="1" x14ac:dyDescent="0.25">
      <c r="B16" s="85" t="s">
        <v>92</v>
      </c>
      <c r="C16" s="86"/>
      <c r="D16" s="86"/>
      <c r="E16" s="86"/>
      <c r="F16" s="86"/>
      <c r="G16" s="86"/>
      <c r="H16" s="86"/>
      <c r="I16" s="86"/>
      <c r="J16" s="86"/>
      <c r="K16" s="87"/>
      <c r="L16" s="88" t="s">
        <v>93</v>
      </c>
      <c r="M16" s="86"/>
      <c r="N16" s="86"/>
      <c r="O16" s="86"/>
      <c r="P16" s="86"/>
      <c r="Q16" s="86"/>
      <c r="R16" s="86"/>
      <c r="S16" s="89" t="s">
        <v>84</v>
      </c>
      <c r="T16" s="89"/>
      <c r="U16" s="89" t="s">
        <v>85</v>
      </c>
      <c r="V16" s="89"/>
      <c r="W16" s="90" t="s">
        <v>86</v>
      </c>
      <c r="X16" s="91" t="s">
        <v>94</v>
      </c>
      <c r="Y16" s="92"/>
      <c r="Z16" s="92"/>
      <c r="AA16" s="92"/>
      <c r="AB16" s="92"/>
      <c r="AC16" s="92"/>
      <c r="AD16" s="86"/>
      <c r="AE16" s="89" t="s">
        <v>84</v>
      </c>
      <c r="AF16" s="89"/>
      <c r="AG16" s="89" t="s">
        <v>85</v>
      </c>
      <c r="AH16" s="89"/>
      <c r="AI16" s="90" t="s">
        <v>86</v>
      </c>
      <c r="AJ16" s="93" t="s">
        <v>95</v>
      </c>
      <c r="AK16" s="94"/>
      <c r="AL16" s="94"/>
      <c r="AM16" s="94"/>
      <c r="AN16" s="94"/>
      <c r="AO16" s="69"/>
      <c r="AP16" s="69"/>
      <c r="AQ16" s="69"/>
      <c r="AR16" s="69"/>
      <c r="AS16" s="69"/>
      <c r="AT16" s="69"/>
      <c r="AU16" s="70"/>
    </row>
    <row r="17" spans="2:49" ht="30" customHeight="1" x14ac:dyDescent="0.4">
      <c r="B17" s="80"/>
      <c r="C17" s="81"/>
      <c r="D17" s="81"/>
      <c r="E17" s="81"/>
      <c r="F17" s="81"/>
      <c r="G17" s="81"/>
      <c r="H17" s="81"/>
      <c r="I17" s="81"/>
      <c r="J17" s="81"/>
      <c r="K17" s="82"/>
      <c r="L17" s="83"/>
      <c r="M17" s="81"/>
      <c r="N17" s="81"/>
      <c r="O17" s="81"/>
      <c r="P17" s="81"/>
      <c r="Q17" s="81"/>
      <c r="R17" s="81"/>
      <c r="S17" s="81"/>
      <c r="T17" s="81"/>
      <c r="U17" s="81"/>
      <c r="V17" s="81"/>
      <c r="W17" s="82"/>
      <c r="X17" s="95" t="s">
        <v>96</v>
      </c>
      <c r="Y17" s="96"/>
      <c r="Z17" s="96"/>
      <c r="AA17" s="96"/>
      <c r="AB17" s="97"/>
      <c r="AC17" s="98"/>
      <c r="AD17" s="81"/>
      <c r="AE17" s="81"/>
      <c r="AF17" s="81"/>
      <c r="AG17" s="81"/>
      <c r="AH17" s="81"/>
      <c r="AI17" s="82"/>
      <c r="AJ17" s="99" t="s">
        <v>97</v>
      </c>
      <c r="AK17" s="100"/>
      <c r="AL17" s="100"/>
      <c r="AM17" s="100"/>
      <c r="AN17" s="100"/>
      <c r="AO17" s="101"/>
      <c r="AP17" s="101"/>
      <c r="AQ17" s="101"/>
      <c r="AR17" s="101"/>
      <c r="AS17" s="101"/>
      <c r="AT17" s="101"/>
      <c r="AU17" s="102"/>
    </row>
    <row r="18" spans="2:49" ht="30" customHeight="1" x14ac:dyDescent="0.4">
      <c r="B18" s="411" t="s">
        <v>98</v>
      </c>
      <c r="C18" s="103" t="s">
        <v>99</v>
      </c>
      <c r="D18" s="92"/>
      <c r="E18" s="92"/>
      <c r="F18" s="92"/>
      <c r="G18" s="92"/>
      <c r="H18" s="92"/>
      <c r="I18" s="92"/>
      <c r="J18" s="92"/>
      <c r="K18" s="92"/>
      <c r="L18" s="92"/>
      <c r="M18" s="92"/>
      <c r="N18" s="92"/>
      <c r="O18" s="92"/>
      <c r="P18" s="92"/>
      <c r="Q18" s="92"/>
      <c r="R18" s="92"/>
      <c r="S18" s="92"/>
      <c r="T18" s="92"/>
      <c r="U18" s="92"/>
      <c r="V18" s="92"/>
      <c r="W18" s="92"/>
      <c r="X18" s="104"/>
      <c r="Y18" s="92"/>
      <c r="Z18" s="92"/>
      <c r="AA18" s="92"/>
      <c r="AB18" s="92"/>
      <c r="AC18" s="92"/>
      <c r="AD18" s="92"/>
      <c r="AE18" s="92"/>
      <c r="AF18" s="92"/>
      <c r="AG18" s="92"/>
      <c r="AH18" s="92"/>
      <c r="AI18" s="92"/>
      <c r="AJ18" s="105"/>
      <c r="AK18" s="106">
        <v>34</v>
      </c>
      <c r="AL18" s="385">
        <f>'imputacion pago'!F5</f>
        <v>0</v>
      </c>
      <c r="AM18" s="386"/>
      <c r="AN18" s="386"/>
      <c r="AO18" s="386"/>
      <c r="AP18" s="386"/>
      <c r="AQ18" s="386"/>
      <c r="AR18" s="386"/>
      <c r="AS18" s="386"/>
      <c r="AT18" s="386"/>
      <c r="AU18" s="387"/>
    </row>
    <row r="19" spans="2:49" ht="30" customHeight="1" x14ac:dyDescent="0.4">
      <c r="B19" s="412"/>
      <c r="C19" s="107" t="s">
        <v>100</v>
      </c>
      <c r="D19" s="108"/>
      <c r="E19" s="108"/>
      <c r="F19" s="108"/>
      <c r="G19" s="108"/>
      <c r="H19" s="108"/>
      <c r="I19" s="108"/>
      <c r="J19" s="108"/>
      <c r="K19" s="108"/>
      <c r="L19" s="108"/>
      <c r="M19" s="108"/>
      <c r="N19" s="108"/>
      <c r="O19" s="108"/>
      <c r="P19" s="108"/>
      <c r="Q19" s="108"/>
      <c r="R19" s="108"/>
      <c r="S19" s="108"/>
      <c r="T19" s="108"/>
      <c r="U19" s="108"/>
      <c r="V19" s="108"/>
      <c r="W19" s="108"/>
      <c r="X19" s="109"/>
      <c r="Y19" s="108"/>
      <c r="Z19" s="108"/>
      <c r="AA19" s="108"/>
      <c r="AB19" s="108"/>
      <c r="AC19" s="108"/>
      <c r="AD19" s="108"/>
      <c r="AE19" s="108"/>
      <c r="AF19" s="108"/>
      <c r="AG19" s="108"/>
      <c r="AH19" s="108"/>
      <c r="AI19" s="108"/>
      <c r="AJ19" s="110"/>
      <c r="AK19" s="111">
        <v>35</v>
      </c>
      <c r="AL19" s="388">
        <f>'imputacion pago'!F6</f>
        <v>244000</v>
      </c>
      <c r="AM19" s="389"/>
      <c r="AN19" s="389"/>
      <c r="AO19" s="389"/>
      <c r="AP19" s="389"/>
      <c r="AQ19" s="389"/>
      <c r="AR19" s="389"/>
      <c r="AS19" s="389"/>
      <c r="AT19" s="389"/>
      <c r="AU19" s="390"/>
    </row>
    <row r="20" spans="2:49" ht="30" customHeight="1" x14ac:dyDescent="0.4">
      <c r="B20" s="413"/>
      <c r="C20" s="112" t="s">
        <v>101</v>
      </c>
      <c r="D20" s="96"/>
      <c r="E20" s="96"/>
      <c r="F20" s="96"/>
      <c r="G20" s="96"/>
      <c r="H20" s="96"/>
      <c r="I20" s="96"/>
      <c r="J20" s="96"/>
      <c r="K20" s="96"/>
      <c r="L20" s="96"/>
      <c r="M20" s="96"/>
      <c r="N20" s="96"/>
      <c r="O20" s="96"/>
      <c r="P20" s="96"/>
      <c r="Q20" s="96"/>
      <c r="R20" s="96"/>
      <c r="S20" s="96"/>
      <c r="T20" s="96"/>
      <c r="U20" s="96"/>
      <c r="V20" s="96"/>
      <c r="W20" s="96"/>
      <c r="X20" s="113"/>
      <c r="Y20" s="96"/>
      <c r="Z20" s="96"/>
      <c r="AA20" s="96"/>
      <c r="AB20" s="96"/>
      <c r="AC20" s="96"/>
      <c r="AD20" s="96"/>
      <c r="AE20" s="96"/>
      <c r="AF20" s="96"/>
      <c r="AG20" s="96"/>
      <c r="AH20" s="96"/>
      <c r="AI20" s="96"/>
      <c r="AJ20" s="114"/>
      <c r="AK20" s="106">
        <v>36</v>
      </c>
      <c r="AL20" s="391">
        <f>'imputacion pago'!F7</f>
        <v>93028000</v>
      </c>
      <c r="AM20" s="392"/>
      <c r="AN20" s="392"/>
      <c r="AO20" s="392"/>
      <c r="AP20" s="392"/>
      <c r="AQ20" s="392"/>
      <c r="AR20" s="392"/>
      <c r="AS20" s="392"/>
      <c r="AT20" s="392"/>
      <c r="AU20" s="393"/>
    </row>
    <row r="21" spans="2:49" ht="168.75" customHeight="1" thickBot="1" x14ac:dyDescent="0.25">
      <c r="B21" s="395"/>
      <c r="C21" s="396"/>
      <c r="D21" s="396"/>
      <c r="E21" s="396"/>
      <c r="F21" s="396"/>
      <c r="G21" s="396"/>
      <c r="H21" s="396"/>
      <c r="I21" s="396"/>
      <c r="J21" s="396"/>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396"/>
      <c r="AK21" s="396"/>
      <c r="AL21" s="396"/>
      <c r="AM21" s="396"/>
      <c r="AN21" s="396"/>
      <c r="AO21" s="396"/>
      <c r="AP21" s="396"/>
      <c r="AQ21" s="396"/>
      <c r="AR21" s="396"/>
      <c r="AS21" s="396"/>
      <c r="AT21" s="396"/>
      <c r="AU21" s="397"/>
    </row>
    <row r="22" spans="2:49" ht="16.5" customHeight="1" x14ac:dyDescent="0.25">
      <c r="B22" s="371" t="s">
        <v>102</v>
      </c>
      <c r="C22" s="115" t="s">
        <v>103</v>
      </c>
      <c r="D22" s="116"/>
      <c r="E22" s="117"/>
      <c r="F22" s="118" t="s">
        <v>104</v>
      </c>
      <c r="G22" s="116"/>
      <c r="H22" s="116"/>
      <c r="I22" s="116"/>
      <c r="J22" s="116"/>
      <c r="K22" s="116"/>
      <c r="L22" s="116"/>
      <c r="M22" s="116"/>
      <c r="N22" s="116"/>
      <c r="O22" s="482" t="s">
        <v>105</v>
      </c>
      <c r="P22" s="483"/>
      <c r="Q22" s="400" t="s">
        <v>106</v>
      </c>
      <c r="R22" s="401"/>
      <c r="S22" s="401"/>
      <c r="T22" s="401"/>
      <c r="U22" s="401"/>
      <c r="V22" s="401"/>
      <c r="W22" s="401"/>
      <c r="X22" s="401"/>
      <c r="Y22" s="401"/>
      <c r="Z22" s="401"/>
      <c r="AA22" s="401"/>
      <c r="AB22" s="401"/>
      <c r="AC22" s="401"/>
      <c r="AD22" s="401"/>
      <c r="AE22" s="401"/>
      <c r="AF22" s="401"/>
      <c r="AG22" s="401"/>
      <c r="AH22" s="401"/>
      <c r="AI22" s="401"/>
      <c r="AJ22" s="401"/>
      <c r="AK22" s="401"/>
      <c r="AL22" s="401"/>
      <c r="AM22" s="401"/>
      <c r="AN22" s="401"/>
      <c r="AO22" s="401"/>
      <c r="AP22" s="401"/>
      <c r="AQ22" s="401"/>
      <c r="AR22" s="401"/>
      <c r="AS22" s="401"/>
      <c r="AT22" s="401"/>
      <c r="AU22" s="402"/>
    </row>
    <row r="23" spans="2:49" ht="23.25" customHeight="1" x14ac:dyDescent="0.35">
      <c r="B23" s="372"/>
      <c r="C23" s="119" t="s">
        <v>107</v>
      </c>
      <c r="D23" s="120"/>
      <c r="E23" s="121"/>
      <c r="F23" s="122"/>
      <c r="G23" s="120"/>
      <c r="H23" s="120"/>
      <c r="I23" s="120"/>
      <c r="J23" s="120"/>
      <c r="K23" s="120"/>
      <c r="L23" s="120"/>
      <c r="M23" s="120"/>
      <c r="N23" s="120"/>
      <c r="O23" s="379" t="s">
        <v>66</v>
      </c>
      <c r="P23" s="398"/>
      <c r="Q23" s="506"/>
      <c r="R23" s="384"/>
      <c r="S23" s="384"/>
      <c r="T23" s="384"/>
      <c r="U23" s="384"/>
      <c r="V23" s="384"/>
      <c r="W23" s="384"/>
      <c r="X23" s="384"/>
      <c r="Y23" s="384"/>
      <c r="Z23" s="384"/>
      <c r="AA23" s="384"/>
      <c r="AB23" s="384"/>
      <c r="AC23" s="384"/>
      <c r="AD23" s="384"/>
      <c r="AE23" s="384"/>
      <c r="AF23" s="384"/>
      <c r="AG23" s="384"/>
      <c r="AH23" s="384"/>
      <c r="AI23" s="384"/>
      <c r="AJ23" s="384"/>
      <c r="AK23" s="384"/>
      <c r="AL23" s="384" t="s">
        <v>78</v>
      </c>
      <c r="AM23" s="384"/>
      <c r="AN23" s="384"/>
      <c r="AO23" s="384"/>
      <c r="AP23" s="384"/>
      <c r="AQ23" s="384"/>
      <c r="AR23" s="384"/>
      <c r="AS23" s="384"/>
      <c r="AT23" s="384"/>
      <c r="AU23" s="505"/>
    </row>
    <row r="24" spans="2:49" ht="12.75" customHeight="1" x14ac:dyDescent="0.2">
      <c r="B24" s="372"/>
      <c r="C24" s="123"/>
      <c r="D24" s="124"/>
      <c r="E24" s="125"/>
      <c r="F24" s="126"/>
      <c r="G24" s="127"/>
      <c r="H24" s="127"/>
      <c r="I24" s="127"/>
      <c r="J24" s="127"/>
      <c r="K24" s="127"/>
      <c r="L24" s="127"/>
      <c r="M24" s="127"/>
      <c r="N24" s="128"/>
      <c r="O24" s="380"/>
      <c r="P24" s="399"/>
      <c r="Q24" s="381" t="s">
        <v>108</v>
      </c>
      <c r="R24" s="382"/>
      <c r="S24" s="382"/>
      <c r="T24" s="382"/>
      <c r="U24" s="382"/>
      <c r="V24" s="382"/>
      <c r="W24" s="383"/>
      <c r="X24" s="381" t="s">
        <v>109</v>
      </c>
      <c r="Y24" s="382"/>
      <c r="Z24" s="382"/>
      <c r="AA24" s="382"/>
      <c r="AB24" s="382"/>
      <c r="AC24" s="382"/>
      <c r="AD24" s="383"/>
      <c r="AE24" s="381" t="s">
        <v>110</v>
      </c>
      <c r="AF24" s="382"/>
      <c r="AG24" s="382"/>
      <c r="AH24" s="382"/>
      <c r="AI24" s="382"/>
      <c r="AJ24" s="382"/>
      <c r="AK24" s="383"/>
      <c r="AL24" s="381" t="s">
        <v>111</v>
      </c>
      <c r="AM24" s="382"/>
      <c r="AN24" s="382"/>
      <c r="AO24" s="382"/>
      <c r="AP24" s="382"/>
      <c r="AQ24" s="382"/>
      <c r="AR24" s="382"/>
      <c r="AS24" s="382"/>
      <c r="AT24" s="382"/>
      <c r="AU24" s="394"/>
    </row>
    <row r="25" spans="2:49" ht="20.25" x14ac:dyDescent="0.2">
      <c r="B25" s="372"/>
      <c r="C25" s="129" t="s">
        <v>112</v>
      </c>
      <c r="D25" s="130"/>
      <c r="E25" s="130"/>
      <c r="F25" s="130"/>
      <c r="G25" s="130"/>
      <c r="H25" s="130"/>
      <c r="I25" s="130"/>
      <c r="J25" s="130"/>
      <c r="K25" s="130"/>
      <c r="L25" s="130"/>
      <c r="M25" s="130"/>
      <c r="N25" s="130"/>
      <c r="O25" s="131"/>
      <c r="P25" s="132"/>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4"/>
    </row>
    <row r="26" spans="2:49" ht="27" customHeight="1" x14ac:dyDescent="0.2">
      <c r="B26" s="372"/>
      <c r="C26" s="417"/>
      <c r="D26" s="418"/>
      <c r="E26" s="418"/>
      <c r="F26" s="418"/>
      <c r="G26" s="418"/>
      <c r="H26" s="418"/>
      <c r="I26" s="418"/>
      <c r="J26" s="418"/>
      <c r="K26" s="418"/>
      <c r="L26" s="418"/>
      <c r="M26" s="418"/>
      <c r="N26" s="418"/>
      <c r="O26" s="419"/>
      <c r="P26" s="419"/>
      <c r="Q26" s="419"/>
      <c r="R26" s="419"/>
      <c r="S26" s="419"/>
      <c r="T26" s="419"/>
      <c r="U26" s="419"/>
      <c r="V26" s="419"/>
      <c r="W26" s="419"/>
      <c r="X26" s="419"/>
      <c r="Y26" s="419"/>
      <c r="Z26" s="419"/>
      <c r="AA26" s="419"/>
      <c r="AB26" s="419"/>
      <c r="AC26" s="419"/>
      <c r="AD26" s="419"/>
      <c r="AE26" s="419"/>
      <c r="AF26" s="419"/>
      <c r="AG26" s="419"/>
      <c r="AH26" s="419"/>
      <c r="AI26" s="419"/>
      <c r="AJ26" s="419"/>
      <c r="AK26" s="419"/>
      <c r="AL26" s="419"/>
      <c r="AM26" s="419"/>
      <c r="AN26" s="419"/>
      <c r="AO26" s="419"/>
      <c r="AP26" s="419"/>
      <c r="AQ26" s="419"/>
      <c r="AR26" s="419"/>
      <c r="AS26" s="419"/>
      <c r="AT26" s="419"/>
      <c r="AU26" s="420"/>
    </row>
    <row r="27" spans="2:49" ht="27.75" customHeight="1" x14ac:dyDescent="0.2">
      <c r="B27" s="372"/>
      <c r="C27" s="421" t="s">
        <v>113</v>
      </c>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2"/>
      <c r="AD27" s="423"/>
      <c r="AE27" s="421" t="s">
        <v>114</v>
      </c>
      <c r="AF27" s="422"/>
      <c r="AG27" s="422"/>
      <c r="AH27" s="422"/>
      <c r="AI27" s="422"/>
      <c r="AJ27" s="422"/>
      <c r="AK27" s="423"/>
      <c r="AL27" s="135" t="s">
        <v>115</v>
      </c>
      <c r="AM27" s="132"/>
      <c r="AN27" s="132"/>
      <c r="AO27" s="132"/>
      <c r="AP27" s="136"/>
      <c r="AQ27" s="137" t="s">
        <v>116</v>
      </c>
      <c r="AR27" s="138"/>
      <c r="AS27" s="138"/>
      <c r="AT27" s="138"/>
      <c r="AU27" s="139"/>
    </row>
    <row r="28" spans="2:49" ht="19.5" customHeight="1" thickBot="1" x14ac:dyDescent="0.25">
      <c r="B28" s="373"/>
      <c r="C28" s="140"/>
      <c r="D28" s="141"/>
      <c r="E28" s="141"/>
      <c r="F28" s="141"/>
      <c r="G28" s="141"/>
      <c r="H28" s="141"/>
      <c r="I28" s="141"/>
      <c r="J28" s="141"/>
      <c r="K28" s="141"/>
      <c r="L28" s="141"/>
      <c r="M28" s="141"/>
      <c r="N28" s="141"/>
      <c r="O28" s="142"/>
      <c r="P28" s="143"/>
      <c r="Q28" s="144"/>
      <c r="R28" s="144"/>
      <c r="S28" s="144"/>
      <c r="T28" s="144"/>
      <c r="U28" s="144"/>
      <c r="V28" s="144"/>
      <c r="W28" s="144"/>
      <c r="X28" s="144"/>
      <c r="Y28" s="145"/>
      <c r="Z28" s="145"/>
      <c r="AA28" s="145"/>
      <c r="AB28" s="145"/>
      <c r="AC28" s="145"/>
      <c r="AD28" s="146"/>
      <c r="AE28" s="465"/>
      <c r="AF28" s="466"/>
      <c r="AG28" s="466"/>
      <c r="AH28" s="466"/>
      <c r="AI28" s="466"/>
      <c r="AJ28" s="466"/>
      <c r="AK28" s="467"/>
      <c r="AL28" s="147"/>
      <c r="AM28" s="145"/>
      <c r="AN28" s="145"/>
      <c r="AO28" s="145"/>
      <c r="AP28" s="146"/>
      <c r="AQ28" s="145"/>
      <c r="AR28" s="145"/>
      <c r="AS28" s="145"/>
      <c r="AT28" s="145"/>
      <c r="AU28" s="148"/>
    </row>
    <row r="29" spans="2:49" ht="34.5" customHeight="1" x14ac:dyDescent="0.2">
      <c r="B29" s="368"/>
      <c r="C29" s="369"/>
      <c r="D29" s="369"/>
      <c r="E29" s="369"/>
      <c r="F29" s="369"/>
      <c r="G29" s="369"/>
      <c r="H29" s="369"/>
      <c r="I29" s="369"/>
      <c r="J29" s="369"/>
      <c r="K29" s="369"/>
      <c r="L29" s="369"/>
      <c r="M29" s="369"/>
      <c r="N29" s="369"/>
      <c r="O29" s="369"/>
      <c r="P29" s="370"/>
      <c r="Q29" s="468" t="s">
        <v>117</v>
      </c>
      <c r="R29" s="469"/>
      <c r="S29" s="469"/>
      <c r="T29" s="469"/>
      <c r="U29" s="469"/>
      <c r="V29" s="470"/>
      <c r="W29" s="363"/>
      <c r="X29" s="363"/>
      <c r="Y29" s="363"/>
      <c r="Z29" s="363"/>
      <c r="AA29" s="363"/>
      <c r="AB29" s="363"/>
      <c r="AC29" s="363"/>
      <c r="AD29" s="363"/>
      <c r="AE29" s="363"/>
      <c r="AF29" s="363"/>
      <c r="AG29" s="364"/>
      <c r="AH29" s="152" t="s">
        <v>118</v>
      </c>
      <c r="AI29" s="153"/>
      <c r="AJ29" s="154"/>
      <c r="AK29" s="155"/>
      <c r="AL29" s="156"/>
      <c r="AM29" s="156"/>
      <c r="AN29" s="156"/>
      <c r="AO29" s="156"/>
      <c r="AP29" s="156"/>
      <c r="AQ29" s="156"/>
      <c r="AR29" s="156"/>
      <c r="AS29" s="156"/>
      <c r="AT29" s="156"/>
      <c r="AU29" s="155"/>
    </row>
    <row r="30" spans="2:49" ht="36.75" customHeight="1" x14ac:dyDescent="0.2">
      <c r="B30" s="374" t="s">
        <v>119</v>
      </c>
      <c r="C30" s="375"/>
      <c r="D30" s="375"/>
      <c r="E30" s="375"/>
      <c r="F30" s="375"/>
      <c r="G30" s="375"/>
      <c r="H30" s="375"/>
      <c r="I30" s="376"/>
      <c r="J30" s="377"/>
      <c r="K30" s="378"/>
      <c r="L30" s="157"/>
      <c r="M30" s="157"/>
      <c r="N30" s="157"/>
      <c r="O30" s="157"/>
      <c r="P30" s="158"/>
      <c r="Q30" s="468"/>
      <c r="R30" s="469"/>
      <c r="S30" s="469"/>
      <c r="T30" s="469"/>
      <c r="U30" s="469"/>
      <c r="V30" s="470"/>
      <c r="W30" s="363"/>
      <c r="X30" s="363"/>
      <c r="Y30" s="363"/>
      <c r="Z30" s="363"/>
      <c r="AA30" s="363"/>
      <c r="AB30" s="363"/>
      <c r="AC30" s="363"/>
      <c r="AD30" s="363"/>
      <c r="AE30" s="363"/>
      <c r="AF30" s="363"/>
      <c r="AG30" s="364"/>
      <c r="AH30" s="159" t="s">
        <v>120</v>
      </c>
      <c r="AI30" s="424">
        <f>AL18+AL19+AL20</f>
        <v>93272000</v>
      </c>
      <c r="AJ30" s="425"/>
      <c r="AK30" s="425"/>
      <c r="AL30" s="425"/>
      <c r="AM30" s="425"/>
      <c r="AN30" s="425"/>
      <c r="AO30" s="425"/>
      <c r="AP30" s="425"/>
      <c r="AQ30" s="425"/>
      <c r="AR30" s="425"/>
      <c r="AS30" s="426"/>
      <c r="AT30" s="156"/>
      <c r="AU30" s="155"/>
    </row>
    <row r="31" spans="2:49" ht="30" customHeight="1" thickBot="1" x14ac:dyDescent="0.3">
      <c r="B31" s="160" t="s">
        <v>121</v>
      </c>
      <c r="C31" s="157"/>
      <c r="D31" s="157"/>
      <c r="E31" s="157"/>
      <c r="F31" s="157"/>
      <c r="G31" s="157"/>
      <c r="H31" s="157"/>
      <c r="I31" s="157"/>
      <c r="J31" s="157"/>
      <c r="K31" s="157"/>
      <c r="L31" s="157"/>
      <c r="M31" s="157"/>
      <c r="N31" s="157"/>
      <c r="O31" s="157"/>
      <c r="P31" s="158"/>
      <c r="Q31" s="468"/>
      <c r="R31" s="469"/>
      <c r="S31" s="469"/>
      <c r="T31" s="469"/>
      <c r="U31" s="469"/>
      <c r="V31" s="470"/>
      <c r="W31" s="480"/>
      <c r="X31" s="480"/>
      <c r="Y31" s="480"/>
      <c r="Z31" s="480"/>
      <c r="AA31" s="480"/>
      <c r="AB31" s="480"/>
      <c r="AC31" s="480"/>
      <c r="AD31" s="480"/>
      <c r="AE31" s="480"/>
      <c r="AF31" s="480"/>
      <c r="AG31" s="481"/>
      <c r="AH31" s="161"/>
      <c r="AI31" s="162"/>
      <c r="AJ31" s="163"/>
      <c r="AK31" s="163"/>
      <c r="AL31" s="163"/>
      <c r="AM31" s="163"/>
      <c r="AN31" s="163"/>
      <c r="AO31" s="163"/>
      <c r="AP31" s="164"/>
      <c r="AQ31" s="164"/>
      <c r="AR31" s="164"/>
      <c r="AS31" s="164"/>
      <c r="AT31" s="164"/>
      <c r="AU31" s="165"/>
      <c r="AW31" s="166"/>
    </row>
    <row r="32" spans="2:49" ht="24.75" customHeight="1" x14ac:dyDescent="0.35">
      <c r="B32" s="499"/>
      <c r="C32" s="500"/>
      <c r="D32" s="500"/>
      <c r="E32" s="500"/>
      <c r="F32" s="500"/>
      <c r="G32" s="500"/>
      <c r="H32" s="500"/>
      <c r="I32" s="500"/>
      <c r="J32" s="500"/>
      <c r="K32" s="500"/>
      <c r="L32" s="500"/>
      <c r="M32" s="500"/>
      <c r="N32" s="167"/>
      <c r="O32" s="156"/>
      <c r="P32" s="168"/>
      <c r="Q32" s="468"/>
      <c r="R32" s="469"/>
      <c r="S32" s="469"/>
      <c r="T32" s="469"/>
      <c r="U32" s="469"/>
      <c r="V32" s="470"/>
      <c r="W32" s="441" t="s">
        <v>122</v>
      </c>
      <c r="X32" s="442"/>
      <c r="Y32" s="442"/>
      <c r="Z32" s="442"/>
      <c r="AA32" s="442"/>
      <c r="AB32" s="442"/>
      <c r="AC32" s="442"/>
      <c r="AD32" s="442"/>
      <c r="AE32" s="442"/>
      <c r="AF32" s="460" t="s">
        <v>123</v>
      </c>
      <c r="AG32" s="461"/>
      <c r="AH32" s="461"/>
      <c r="AI32" s="462"/>
      <c r="AJ32" s="441" t="s">
        <v>124</v>
      </c>
      <c r="AK32" s="442"/>
      <c r="AL32" s="442"/>
      <c r="AM32" s="442"/>
      <c r="AN32" s="442"/>
      <c r="AO32" s="463"/>
      <c r="AP32" s="441" t="s">
        <v>125</v>
      </c>
      <c r="AQ32" s="442"/>
      <c r="AR32" s="442"/>
      <c r="AS32" s="442"/>
      <c r="AT32" s="442"/>
      <c r="AU32" s="443"/>
      <c r="AW32" s="169"/>
    </row>
    <row r="33" spans="2:49" ht="23.25" x14ac:dyDescent="0.35">
      <c r="B33" s="170"/>
      <c r="C33" s="150"/>
      <c r="D33" s="150"/>
      <c r="E33" s="150"/>
      <c r="F33" s="150"/>
      <c r="G33" s="150"/>
      <c r="H33" s="150"/>
      <c r="I33" s="150"/>
      <c r="J33" s="464"/>
      <c r="K33" s="464"/>
      <c r="L33" s="464"/>
      <c r="M33" s="464"/>
      <c r="N33" s="464"/>
      <c r="O33" s="464"/>
      <c r="P33" s="171"/>
      <c r="Q33" s="468"/>
      <c r="R33" s="469"/>
      <c r="S33" s="469"/>
      <c r="T33" s="469"/>
      <c r="U33" s="469"/>
      <c r="V33" s="470"/>
      <c r="W33" s="452" t="s">
        <v>126</v>
      </c>
      <c r="X33" s="453"/>
      <c r="Y33" s="453"/>
      <c r="Z33" s="453"/>
      <c r="AA33" s="453"/>
      <c r="AB33" s="453"/>
      <c r="AC33" s="453"/>
      <c r="AD33" s="453"/>
      <c r="AE33" s="454"/>
      <c r="AF33" s="444">
        <v>2405</v>
      </c>
      <c r="AG33" s="445"/>
      <c r="AH33" s="445"/>
      <c r="AI33" s="446"/>
      <c r="AJ33" s="448"/>
      <c r="AK33" s="449"/>
      <c r="AL33" s="449"/>
      <c r="AM33" s="449"/>
      <c r="AN33" s="449"/>
      <c r="AO33" s="450"/>
      <c r="AP33" s="435"/>
      <c r="AQ33" s="436"/>
      <c r="AR33" s="436"/>
      <c r="AS33" s="436"/>
      <c r="AT33" s="436"/>
      <c r="AU33" s="437"/>
      <c r="AW33" s="166"/>
    </row>
    <row r="34" spans="2:49" ht="15" x14ac:dyDescent="0.2">
      <c r="B34" s="149"/>
      <c r="C34" s="150"/>
      <c r="D34" s="150"/>
      <c r="E34" s="150"/>
      <c r="F34" s="150"/>
      <c r="G34" s="150"/>
      <c r="H34" s="150"/>
      <c r="I34" s="150"/>
      <c r="J34" s="150"/>
      <c r="K34" s="150"/>
      <c r="L34" s="150"/>
      <c r="M34" s="150"/>
      <c r="N34" s="150"/>
      <c r="O34" s="150"/>
      <c r="P34" s="151"/>
      <c r="Q34" s="468"/>
      <c r="R34" s="469"/>
      <c r="S34" s="469"/>
      <c r="T34" s="469"/>
      <c r="U34" s="469"/>
      <c r="V34" s="470"/>
      <c r="W34" s="452" t="s">
        <v>127</v>
      </c>
      <c r="X34" s="453"/>
      <c r="Y34" s="453"/>
      <c r="Z34" s="453"/>
      <c r="AA34" s="453"/>
      <c r="AB34" s="453"/>
      <c r="AC34" s="453"/>
      <c r="AD34" s="453"/>
      <c r="AE34" s="454"/>
      <c r="AF34" s="444">
        <v>2365</v>
      </c>
      <c r="AG34" s="445"/>
      <c r="AH34" s="445"/>
      <c r="AI34" s="446"/>
      <c r="AJ34" s="448"/>
      <c r="AK34" s="449"/>
      <c r="AL34" s="449"/>
      <c r="AM34" s="449"/>
      <c r="AN34" s="449"/>
      <c r="AO34" s="450"/>
      <c r="AP34" s="435"/>
      <c r="AQ34" s="436"/>
      <c r="AR34" s="436"/>
      <c r="AS34" s="436"/>
      <c r="AT34" s="436"/>
      <c r="AU34" s="437"/>
      <c r="AW34" s="169"/>
    </row>
    <row r="35" spans="2:49" ht="12.75" customHeight="1" x14ac:dyDescent="0.2">
      <c r="B35" s="149"/>
      <c r="C35" s="150"/>
      <c r="D35" s="150"/>
      <c r="E35" s="150"/>
      <c r="F35" s="150"/>
      <c r="G35" s="150"/>
      <c r="H35" s="150"/>
      <c r="I35" s="150"/>
      <c r="J35" s="150"/>
      <c r="K35" s="150"/>
      <c r="L35" s="150"/>
      <c r="M35" s="150"/>
      <c r="N35" s="150"/>
      <c r="O35" s="150"/>
      <c r="P35" s="151"/>
      <c r="Q35" s="468"/>
      <c r="R35" s="469"/>
      <c r="S35" s="469"/>
      <c r="T35" s="469"/>
      <c r="U35" s="469"/>
      <c r="V35" s="470"/>
      <c r="W35" s="452" t="s">
        <v>128</v>
      </c>
      <c r="X35" s="453"/>
      <c r="Y35" s="453"/>
      <c r="Z35" s="453"/>
      <c r="AA35" s="453"/>
      <c r="AB35" s="453"/>
      <c r="AC35" s="453"/>
      <c r="AD35" s="453"/>
      <c r="AE35" s="454"/>
      <c r="AF35" s="444">
        <v>2367</v>
      </c>
      <c r="AG35" s="445"/>
      <c r="AH35" s="445"/>
      <c r="AI35" s="446"/>
      <c r="AJ35" s="448"/>
      <c r="AK35" s="449"/>
      <c r="AL35" s="449"/>
      <c r="AM35" s="449"/>
      <c r="AN35" s="449"/>
      <c r="AO35" s="450"/>
      <c r="AP35" s="435"/>
      <c r="AQ35" s="436"/>
      <c r="AR35" s="436"/>
      <c r="AS35" s="436"/>
      <c r="AT35" s="436"/>
      <c r="AU35" s="437"/>
    </row>
    <row r="36" spans="2:49" ht="15.75" x14ac:dyDescent="0.25">
      <c r="B36" s="149"/>
      <c r="C36" s="150"/>
      <c r="D36" s="150"/>
      <c r="E36" s="150"/>
      <c r="F36" s="150"/>
      <c r="G36" s="150"/>
      <c r="H36" s="150"/>
      <c r="I36" s="150"/>
      <c r="J36" s="150"/>
      <c r="K36" s="150"/>
      <c r="L36" s="150"/>
      <c r="M36" s="150"/>
      <c r="N36" s="150"/>
      <c r="O36" s="150"/>
      <c r="P36" s="151"/>
      <c r="Q36" s="468"/>
      <c r="R36" s="469"/>
      <c r="S36" s="469"/>
      <c r="T36" s="469"/>
      <c r="U36" s="469"/>
      <c r="V36" s="470"/>
      <c r="W36" s="452" t="s">
        <v>129</v>
      </c>
      <c r="X36" s="474"/>
      <c r="Y36" s="474"/>
      <c r="Z36" s="474"/>
      <c r="AA36" s="474"/>
      <c r="AB36" s="474"/>
      <c r="AC36" s="474"/>
      <c r="AD36" s="474"/>
      <c r="AE36" s="475"/>
      <c r="AF36" s="444">
        <v>2365</v>
      </c>
      <c r="AG36" s="445"/>
      <c r="AH36" s="445"/>
      <c r="AI36" s="446"/>
      <c r="AJ36" s="448"/>
      <c r="AK36" s="449"/>
      <c r="AL36" s="449"/>
      <c r="AM36" s="449"/>
      <c r="AN36" s="449"/>
      <c r="AO36" s="450"/>
      <c r="AP36" s="435"/>
      <c r="AQ36" s="436"/>
      <c r="AR36" s="436"/>
      <c r="AS36" s="436"/>
      <c r="AT36" s="436"/>
      <c r="AU36" s="437"/>
      <c r="AW36" s="166"/>
    </row>
    <row r="37" spans="2:49" ht="15" x14ac:dyDescent="0.2">
      <c r="B37" s="149"/>
      <c r="C37" s="150"/>
      <c r="D37" s="150"/>
      <c r="E37" s="150"/>
      <c r="F37" s="150"/>
      <c r="G37" s="150"/>
      <c r="H37" s="150"/>
      <c r="I37" s="150"/>
      <c r="J37" s="150"/>
      <c r="K37" s="150"/>
      <c r="L37" s="150"/>
      <c r="M37" s="150"/>
      <c r="N37" s="150"/>
      <c r="O37" s="150"/>
      <c r="P37" s="151"/>
      <c r="Q37" s="468"/>
      <c r="R37" s="469"/>
      <c r="S37" s="469"/>
      <c r="T37" s="469"/>
      <c r="U37" s="469"/>
      <c r="V37" s="470"/>
      <c r="W37" s="452" t="s">
        <v>130</v>
      </c>
      <c r="X37" s="474"/>
      <c r="Y37" s="474"/>
      <c r="Z37" s="474"/>
      <c r="AA37" s="474"/>
      <c r="AB37" s="474"/>
      <c r="AC37" s="474"/>
      <c r="AD37" s="474"/>
      <c r="AE37" s="475"/>
      <c r="AF37" s="444">
        <v>240803</v>
      </c>
      <c r="AG37" s="445"/>
      <c r="AH37" s="445"/>
      <c r="AI37" s="446"/>
      <c r="AJ37" s="448">
        <f>AL20</f>
        <v>93028000</v>
      </c>
      <c r="AK37" s="449"/>
      <c r="AL37" s="449"/>
      <c r="AM37" s="449"/>
      <c r="AN37" s="449"/>
      <c r="AO37" s="450"/>
      <c r="AP37" s="435"/>
      <c r="AQ37" s="436"/>
      <c r="AR37" s="436"/>
      <c r="AS37" s="436"/>
      <c r="AT37" s="436"/>
      <c r="AU37" s="437"/>
      <c r="AW37" s="169"/>
    </row>
    <row r="38" spans="2:49" ht="12.75" customHeight="1" x14ac:dyDescent="0.2">
      <c r="B38" s="149"/>
      <c r="C38" s="150"/>
      <c r="D38" s="150"/>
      <c r="E38" s="150"/>
      <c r="F38" s="150"/>
      <c r="G38" s="150"/>
      <c r="H38" s="150"/>
      <c r="I38" s="150"/>
      <c r="J38" s="150"/>
      <c r="K38" s="150"/>
      <c r="L38" s="150"/>
      <c r="M38" s="150"/>
      <c r="N38" s="150"/>
      <c r="O38" s="150"/>
      <c r="P38" s="151"/>
      <c r="Q38" s="468"/>
      <c r="R38" s="469"/>
      <c r="S38" s="469"/>
      <c r="T38" s="469"/>
      <c r="U38" s="469"/>
      <c r="V38" s="470"/>
      <c r="W38" s="452" t="s">
        <v>131</v>
      </c>
      <c r="X38" s="453"/>
      <c r="Y38" s="453"/>
      <c r="Z38" s="453"/>
      <c r="AA38" s="453"/>
      <c r="AB38" s="453"/>
      <c r="AC38" s="453"/>
      <c r="AD38" s="453"/>
      <c r="AE38" s="454"/>
      <c r="AF38" s="444">
        <v>53</v>
      </c>
      <c r="AG38" s="445"/>
      <c r="AH38" s="445"/>
      <c r="AI38" s="446"/>
      <c r="AJ38" s="435">
        <f>AL18</f>
        <v>0</v>
      </c>
      <c r="AK38" s="436"/>
      <c r="AL38" s="436"/>
      <c r="AM38" s="436"/>
      <c r="AN38" s="436"/>
      <c r="AO38" s="451"/>
      <c r="AP38" s="438"/>
      <c r="AQ38" s="439"/>
      <c r="AR38" s="439"/>
      <c r="AS38" s="439"/>
      <c r="AT38" s="439"/>
      <c r="AU38" s="440"/>
    </row>
    <row r="39" spans="2:49" ht="15" customHeight="1" x14ac:dyDescent="0.2">
      <c r="B39" s="149"/>
      <c r="C39" s="150"/>
      <c r="D39" s="150"/>
      <c r="E39" s="150"/>
      <c r="F39" s="150"/>
      <c r="G39" s="150"/>
      <c r="H39" s="150"/>
      <c r="I39" s="150"/>
      <c r="J39" s="150"/>
      <c r="K39" s="150"/>
      <c r="L39" s="150"/>
      <c r="M39" s="150"/>
      <c r="N39" s="150"/>
      <c r="O39" s="150"/>
      <c r="P39" s="151"/>
      <c r="Q39" s="468"/>
      <c r="R39" s="469"/>
      <c r="S39" s="469"/>
      <c r="T39" s="469"/>
      <c r="U39" s="469"/>
      <c r="V39" s="470"/>
      <c r="W39" s="452" t="s">
        <v>132</v>
      </c>
      <c r="X39" s="474"/>
      <c r="Y39" s="474"/>
      <c r="Z39" s="474"/>
      <c r="AA39" s="474"/>
      <c r="AB39" s="474"/>
      <c r="AC39" s="474"/>
      <c r="AD39" s="474"/>
      <c r="AE39" s="475"/>
      <c r="AF39" s="444">
        <v>53</v>
      </c>
      <c r="AG39" s="445"/>
      <c r="AH39" s="445"/>
      <c r="AI39" s="446"/>
      <c r="AJ39" s="435">
        <f>AL19</f>
        <v>244000</v>
      </c>
      <c r="AK39" s="436"/>
      <c r="AL39" s="436"/>
      <c r="AM39" s="436"/>
      <c r="AN39" s="436"/>
      <c r="AO39" s="451"/>
      <c r="AP39" s="429"/>
      <c r="AQ39" s="430"/>
      <c r="AR39" s="430"/>
      <c r="AS39" s="430"/>
      <c r="AT39" s="430"/>
      <c r="AU39" s="431"/>
      <c r="AW39" s="172"/>
    </row>
    <row r="40" spans="2:49" ht="15" customHeight="1" x14ac:dyDescent="0.2">
      <c r="B40" s="501"/>
      <c r="C40" s="502"/>
      <c r="D40" s="502"/>
      <c r="E40" s="502"/>
      <c r="F40" s="502"/>
      <c r="G40" s="502"/>
      <c r="H40" s="502"/>
      <c r="I40" s="502"/>
      <c r="J40" s="494"/>
      <c r="K40" s="495"/>
      <c r="L40" s="495"/>
      <c r="M40" s="495"/>
      <c r="N40" s="495"/>
      <c r="O40" s="495"/>
      <c r="P40" s="496"/>
      <c r="Q40" s="468"/>
      <c r="R40" s="469"/>
      <c r="S40" s="469"/>
      <c r="T40" s="469"/>
      <c r="U40" s="469"/>
      <c r="V40" s="470"/>
      <c r="W40" s="452" t="s">
        <v>133</v>
      </c>
      <c r="X40" s="474"/>
      <c r="Y40" s="474"/>
      <c r="Z40" s="474"/>
      <c r="AA40" s="474"/>
      <c r="AB40" s="474"/>
      <c r="AC40" s="474"/>
      <c r="AD40" s="474"/>
      <c r="AE40" s="475"/>
      <c r="AF40" s="444">
        <v>11</v>
      </c>
      <c r="AG40" s="445"/>
      <c r="AH40" s="445"/>
      <c r="AI40" s="446"/>
      <c r="AJ40" s="432"/>
      <c r="AK40" s="433"/>
      <c r="AL40" s="433"/>
      <c r="AM40" s="433"/>
      <c r="AN40" s="433"/>
      <c r="AO40" s="447"/>
      <c r="AP40" s="432">
        <f>AI30</f>
        <v>93272000</v>
      </c>
      <c r="AQ40" s="433"/>
      <c r="AR40" s="433"/>
      <c r="AS40" s="433"/>
      <c r="AT40" s="433"/>
      <c r="AU40" s="434"/>
    </row>
    <row r="41" spans="2:49" ht="33" customHeight="1" thickBot="1" x14ac:dyDescent="0.25">
      <c r="B41" s="503"/>
      <c r="C41" s="504"/>
      <c r="D41" s="504"/>
      <c r="E41" s="504"/>
      <c r="F41" s="504"/>
      <c r="G41" s="504"/>
      <c r="H41" s="504"/>
      <c r="I41" s="504"/>
      <c r="J41" s="497"/>
      <c r="K41" s="497"/>
      <c r="L41" s="497"/>
      <c r="M41" s="497"/>
      <c r="N41" s="497"/>
      <c r="O41" s="497"/>
      <c r="P41" s="498"/>
      <c r="Q41" s="471"/>
      <c r="R41" s="472"/>
      <c r="S41" s="472"/>
      <c r="T41" s="472"/>
      <c r="U41" s="472"/>
      <c r="V41" s="473"/>
      <c r="W41" s="484" t="s">
        <v>134</v>
      </c>
      <c r="X41" s="485"/>
      <c r="Y41" s="485"/>
      <c r="Z41" s="485"/>
      <c r="AA41" s="485"/>
      <c r="AB41" s="485"/>
      <c r="AC41" s="485"/>
      <c r="AD41" s="485"/>
      <c r="AE41" s="485"/>
      <c r="AF41" s="479">
        <f>AJ41-AP41</f>
        <v>0</v>
      </c>
      <c r="AG41" s="479"/>
      <c r="AH41" s="479"/>
      <c r="AI41" s="479"/>
      <c r="AJ41" s="476">
        <f>SUM(AJ33:AJ40)</f>
        <v>93272000</v>
      </c>
      <c r="AK41" s="477"/>
      <c r="AL41" s="477"/>
      <c r="AM41" s="477"/>
      <c r="AN41" s="477"/>
      <c r="AO41" s="478"/>
      <c r="AP41" s="486">
        <f>SUM(AP33:AP40)</f>
        <v>93272000</v>
      </c>
      <c r="AQ41" s="486"/>
      <c r="AR41" s="486"/>
      <c r="AS41" s="486"/>
      <c r="AT41" s="486"/>
      <c r="AU41" s="487"/>
    </row>
    <row r="42" spans="2:49" ht="13.5" thickBot="1" x14ac:dyDescent="0.25">
      <c r="B42" s="493" t="s">
        <v>135</v>
      </c>
      <c r="C42" s="480"/>
      <c r="D42" s="480"/>
      <c r="E42" s="480"/>
      <c r="F42" s="480"/>
      <c r="G42" s="480"/>
      <c r="H42" s="480"/>
      <c r="I42" s="480"/>
      <c r="J42" s="480"/>
      <c r="K42" s="480"/>
      <c r="L42" s="480"/>
      <c r="M42" s="480"/>
      <c r="N42" s="480"/>
      <c r="O42" s="480"/>
      <c r="P42" s="480"/>
      <c r="Q42" s="489"/>
      <c r="R42" s="490"/>
      <c r="S42" s="490"/>
      <c r="T42" s="490"/>
      <c r="U42" s="490"/>
      <c r="V42" s="490"/>
      <c r="W42" s="490"/>
      <c r="X42" s="490"/>
      <c r="Y42" s="491"/>
      <c r="Z42" s="491"/>
      <c r="AA42" s="491"/>
      <c r="AB42" s="491"/>
      <c r="AC42" s="491"/>
      <c r="AD42" s="491"/>
      <c r="AE42" s="491"/>
      <c r="AF42" s="492"/>
      <c r="AG42" s="488" t="s">
        <v>136</v>
      </c>
      <c r="AH42" s="488"/>
      <c r="AI42" s="488"/>
      <c r="AJ42" s="488"/>
      <c r="AK42" s="488"/>
      <c r="AL42" s="488"/>
      <c r="AM42" s="488"/>
      <c r="AN42" s="491">
        <f ca="1">NOW()</f>
        <v>44504.708605439817</v>
      </c>
      <c r="AO42" s="491"/>
      <c r="AP42" s="491"/>
      <c r="AQ42" s="491"/>
      <c r="AR42" s="491"/>
      <c r="AS42" s="491"/>
      <c r="AT42" s="491"/>
      <c r="AU42" s="492"/>
    </row>
    <row r="43" spans="2:49" x14ac:dyDescent="0.2">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row>
    <row r="50" spans="25:30" ht="33" customHeight="1" x14ac:dyDescent="0.2">
      <c r="Y50" s="458" t="s">
        <v>138</v>
      </c>
      <c r="Z50" s="459"/>
      <c r="AA50" s="459"/>
      <c r="AB50" s="459"/>
      <c r="AC50" s="459"/>
      <c r="AD50" s="459"/>
    </row>
  </sheetData>
  <mergeCells count="108">
    <mergeCell ref="O22:P22"/>
    <mergeCell ref="B43:AV43"/>
    <mergeCell ref="W41:AE41"/>
    <mergeCell ref="AP41:AU41"/>
    <mergeCell ref="AG42:AM42"/>
    <mergeCell ref="Q42:X42"/>
    <mergeCell ref="Y42:AF42"/>
    <mergeCell ref="AN42:AU42"/>
    <mergeCell ref="B42:P42"/>
    <mergeCell ref="J40:P41"/>
    <mergeCell ref="B32:M32"/>
    <mergeCell ref="B40:I41"/>
    <mergeCell ref="AE27:AK27"/>
    <mergeCell ref="AE23:AK23"/>
    <mergeCell ref="AL23:AU23"/>
    <mergeCell ref="Q23:W23"/>
    <mergeCell ref="Y50:AD50"/>
    <mergeCell ref="AF40:AI40"/>
    <mergeCell ref="AF38:AI38"/>
    <mergeCell ref="AF32:AI32"/>
    <mergeCell ref="AF35:AI35"/>
    <mergeCell ref="AJ32:AO32"/>
    <mergeCell ref="W35:AE35"/>
    <mergeCell ref="J33:O33"/>
    <mergeCell ref="AE28:AK28"/>
    <mergeCell ref="Q29:V41"/>
    <mergeCell ref="W32:AE32"/>
    <mergeCell ref="AF39:AI39"/>
    <mergeCell ref="W37:AE37"/>
    <mergeCell ref="W39:AE39"/>
    <mergeCell ref="AJ38:AO38"/>
    <mergeCell ref="W36:AE36"/>
    <mergeCell ref="AJ41:AO41"/>
    <mergeCell ref="AF41:AI41"/>
    <mergeCell ref="AJ34:AO34"/>
    <mergeCell ref="W29:AG31"/>
    <mergeCell ref="W40:AE40"/>
    <mergeCell ref="W38:AE38"/>
    <mergeCell ref="B1:C1"/>
    <mergeCell ref="AP39:AU39"/>
    <mergeCell ref="AP40:AU40"/>
    <mergeCell ref="AP36:AU36"/>
    <mergeCell ref="AP34:AU34"/>
    <mergeCell ref="AP33:AU33"/>
    <mergeCell ref="AP38:AU38"/>
    <mergeCell ref="AP35:AU35"/>
    <mergeCell ref="AP37:AU37"/>
    <mergeCell ref="AP32:AU32"/>
    <mergeCell ref="AF34:AI34"/>
    <mergeCell ref="AF37:AI37"/>
    <mergeCell ref="AF36:AI36"/>
    <mergeCell ref="AJ40:AO40"/>
    <mergeCell ref="AJ36:AO36"/>
    <mergeCell ref="AJ35:AO35"/>
    <mergeCell ref="AE24:AK24"/>
    <mergeCell ref="AJ33:AO33"/>
    <mergeCell ref="AJ39:AO39"/>
    <mergeCell ref="AJ37:AO37"/>
    <mergeCell ref="W33:AE33"/>
    <mergeCell ref="W34:AE34"/>
    <mergeCell ref="AF33:AI33"/>
    <mergeCell ref="B9:B13"/>
    <mergeCell ref="C12:AQ12"/>
    <mergeCell ref="B29:P29"/>
    <mergeCell ref="B22:B28"/>
    <mergeCell ref="B30:I30"/>
    <mergeCell ref="J30:K30"/>
    <mergeCell ref="O23:O24"/>
    <mergeCell ref="Q24:W24"/>
    <mergeCell ref="X23:AD23"/>
    <mergeCell ref="AL18:AU18"/>
    <mergeCell ref="AL19:AU19"/>
    <mergeCell ref="AL20:AU20"/>
    <mergeCell ref="AL24:AU24"/>
    <mergeCell ref="B21:AU21"/>
    <mergeCell ref="P23:P24"/>
    <mergeCell ref="Q22:AU22"/>
    <mergeCell ref="X24:AD24"/>
    <mergeCell ref="AR12:AU12"/>
    <mergeCell ref="L13:M13"/>
    <mergeCell ref="AK15:AU15"/>
    <mergeCell ref="B18:B20"/>
    <mergeCell ref="N13:AU13"/>
    <mergeCell ref="C26:AU26"/>
    <mergeCell ref="C27:AD27"/>
    <mergeCell ref="AI30:AS30"/>
    <mergeCell ref="B2:AU2"/>
    <mergeCell ref="O9:P9"/>
    <mergeCell ref="F7:I7"/>
    <mergeCell ref="AQ3:AU5"/>
    <mergeCell ref="AJ3:AP5"/>
    <mergeCell ref="C9:N9"/>
    <mergeCell ref="AL10:AU10"/>
    <mergeCell ref="Q10:W10"/>
    <mergeCell ref="X10:AD10"/>
    <mergeCell ref="B7:E7"/>
    <mergeCell ref="O10:P10"/>
    <mergeCell ref="C10:M10"/>
    <mergeCell ref="B3:F5"/>
    <mergeCell ref="G3:AI5"/>
    <mergeCell ref="K6:R6"/>
    <mergeCell ref="T7:W7"/>
    <mergeCell ref="X7:AB7"/>
    <mergeCell ref="N7:R7"/>
    <mergeCell ref="AE10:AK10"/>
    <mergeCell ref="J7:M7"/>
    <mergeCell ref="B8:AU8"/>
    <mergeCell ref="AJ7:AU7"/>
  </mergeCells>
  <phoneticPr fontId="12" type="noConversion"/>
  <dataValidations count="2">
    <dataValidation type="list" allowBlank="1" showInputMessage="1" showErrorMessage="1" sqref="K6" xr:uid="{00000000-0002-0000-0200-000000000000}">
      <formula1>$AX$1:$AX$14</formula1>
    </dataValidation>
    <dataValidation type="list" allowBlank="1" showInputMessage="1" showErrorMessage="1" sqref="X7:AB7" xr:uid="{00000000-0002-0000-0200-000001000000}">
      <formula1>$AZ$2:$AZ$13</formula1>
    </dataValidation>
  </dataValidations>
  <printOptions horizontalCentered="1" verticalCentered="1"/>
  <pageMargins left="0.23622047244094491" right="0.23622047244094491" top="0.39370078740157483" bottom="0.48" header="0.11811023622047245" footer="0.27559055118110237"/>
  <pageSetup scale="51" orientation="portrait" horizontalDpi="300" verticalDpi="300" r:id="rId1"/>
  <headerFooter alignWithMargins="0">
    <oddHeader>&amp;C&amp;"Courier,Negrita"&amp;15PARA: EL COMPROBANTE DE EGRESO</oddHeader>
    <oddFooter>&amp;L&amp;"Arial,Normal"Diseño de: Esbucol Ltda&amp;"Courier,Normal"
&amp;R&amp;Z&amp;F -  BIMESTRE: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defaultSize="0" print="0" autoFill="0" autoPict="0" macro="[0]!imprime490">
                <anchor moveWithCells="1">
                  <from>
                    <xdr:col>25</xdr:col>
                    <xdr:colOff>257175</xdr:colOff>
                    <xdr:row>0</xdr:row>
                    <xdr:rowOff>57150</xdr:rowOff>
                  </from>
                  <to>
                    <xdr:col>30</xdr:col>
                    <xdr:colOff>57150</xdr:colOff>
                    <xdr:row>0</xdr:row>
                    <xdr:rowOff>333375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6"/>
  <sheetViews>
    <sheetView zoomScale="145" zoomScaleNormal="145" workbookViewId="0">
      <pane xSplit="1" ySplit="4" topLeftCell="B5" activePane="bottomRight" state="frozen"/>
      <selection pane="topRight" activeCell="B1" sqref="B1"/>
      <selection pane="bottomLeft" activeCell="A5" sqref="A5"/>
      <selection pane="bottomRight" activeCell="D11" sqref="D11"/>
    </sheetView>
  </sheetViews>
  <sheetFormatPr baseColWidth="10" defaultColWidth="11.42578125" defaultRowHeight="15" x14ac:dyDescent="0.25"/>
  <cols>
    <col min="1" max="1" width="20.28515625" style="185" customWidth="1"/>
    <col min="2" max="2" width="12.140625" style="185" customWidth="1"/>
    <col min="3" max="4" width="10.7109375" style="185" bestFit="1" customWidth="1"/>
    <col min="5" max="5" width="11.42578125" style="185"/>
    <col min="6" max="6" width="12.28515625" style="185" customWidth="1"/>
    <col min="7" max="16384" width="11.42578125" style="185"/>
  </cols>
  <sheetData>
    <row r="1" spans="1:7" ht="15" customHeight="1" x14ac:dyDescent="0.25">
      <c r="A1" s="507" t="s">
        <v>139</v>
      </c>
      <c r="B1" s="509" t="s">
        <v>140</v>
      </c>
      <c r="C1" s="510"/>
      <c r="D1" s="509" t="s">
        <v>141</v>
      </c>
      <c r="E1" s="510"/>
      <c r="F1" s="509" t="s">
        <v>142</v>
      </c>
      <c r="G1" s="510"/>
    </row>
    <row r="2" spans="1:7" ht="15" customHeight="1" x14ac:dyDescent="0.25">
      <c r="A2" s="508"/>
      <c r="B2" s="511" t="s">
        <v>143</v>
      </c>
      <c r="C2" s="512"/>
      <c r="D2" s="511" t="s">
        <v>144</v>
      </c>
      <c r="E2" s="512"/>
      <c r="F2" s="511" t="s">
        <v>145</v>
      </c>
      <c r="G2" s="512"/>
    </row>
    <row r="3" spans="1:7" ht="15" customHeight="1" x14ac:dyDescent="0.25">
      <c r="A3" s="508"/>
      <c r="B3" s="511" t="s">
        <v>146</v>
      </c>
      <c r="C3" s="512"/>
      <c r="D3" s="511" t="s">
        <v>223</v>
      </c>
      <c r="E3" s="512"/>
      <c r="F3" s="511" t="s">
        <v>147</v>
      </c>
      <c r="G3" s="512"/>
    </row>
    <row r="4" spans="1:7" ht="30" x14ac:dyDescent="0.25">
      <c r="A4" s="186"/>
      <c r="B4" s="186" t="s">
        <v>148</v>
      </c>
      <c r="C4" s="186" t="s">
        <v>149</v>
      </c>
      <c r="D4" s="186" t="s">
        <v>148</v>
      </c>
      <c r="E4" s="186" t="s">
        <v>149</v>
      </c>
      <c r="F4" s="186" t="s">
        <v>148</v>
      </c>
      <c r="G4" s="186" t="s">
        <v>149</v>
      </c>
    </row>
    <row r="5" spans="1:7" x14ac:dyDescent="0.25">
      <c r="A5" s="187" t="s">
        <v>150</v>
      </c>
      <c r="B5" s="190">
        <f>+INTERESES!P7</f>
        <v>0</v>
      </c>
      <c r="C5" s="193">
        <f>+B5/$B$8</f>
        <v>0</v>
      </c>
      <c r="D5" s="188">
        <f>ROUND((+$D$8*C5),-3)</f>
        <v>0</v>
      </c>
      <c r="E5" s="193">
        <f>+D5/D8</f>
        <v>0</v>
      </c>
      <c r="F5" s="188">
        <f>+B5-D5</f>
        <v>0</v>
      </c>
      <c r="G5" s="193">
        <f>+F5/F8</f>
        <v>0</v>
      </c>
    </row>
    <row r="6" spans="1:7" x14ac:dyDescent="0.25">
      <c r="A6" s="187" t="s">
        <v>151</v>
      </c>
      <c r="B6" s="190">
        <f>+INTERESES!P5</f>
        <v>262000</v>
      </c>
      <c r="C6" s="193">
        <f>+B6/$B$8</f>
        <v>2.6131535377311443E-3</v>
      </c>
      <c r="D6" s="188">
        <f>ROUND((+$D$8*C6),-3)</f>
        <v>18000</v>
      </c>
      <c r="E6" s="193">
        <f>+D6/D8</f>
        <v>2.5751072961373391E-3</v>
      </c>
      <c r="F6" s="188">
        <f t="shared" ref="F6:F7" si="0">+B6-D6</f>
        <v>244000</v>
      </c>
      <c r="G6" s="193">
        <f>+F6/F8</f>
        <v>2.6160048031563599E-3</v>
      </c>
    </row>
    <row r="7" spans="1:7" x14ac:dyDescent="0.25">
      <c r="A7" s="187" t="s">
        <v>152</v>
      </c>
      <c r="B7" s="190">
        <f>+INTERESES!G2</f>
        <v>100000000</v>
      </c>
      <c r="C7" s="193">
        <f>+B7/$B$8</f>
        <v>0.99738684646226883</v>
      </c>
      <c r="D7" s="188">
        <f>ROUND((+$D$8*C7),-3)</f>
        <v>6972000</v>
      </c>
      <c r="E7" s="193">
        <f>+D7/D8</f>
        <v>0.9974248927038627</v>
      </c>
      <c r="F7" s="188">
        <f t="shared" si="0"/>
        <v>93028000</v>
      </c>
      <c r="G7" s="193">
        <f>+F7/F8</f>
        <v>0.99738399519684362</v>
      </c>
    </row>
    <row r="8" spans="1:7" x14ac:dyDescent="0.25">
      <c r="A8" s="187" t="s">
        <v>153</v>
      </c>
      <c r="B8" s="189">
        <f>SUM(B5:B7)</f>
        <v>100262000</v>
      </c>
      <c r="C8" s="194">
        <f>SUM(C5:C7)</f>
        <v>1</v>
      </c>
      <c r="D8" s="191">
        <v>6990000</v>
      </c>
      <c r="E8" s="193">
        <f>SUM(E5:E7)</f>
        <v>1</v>
      </c>
      <c r="F8" s="189">
        <f>SUM(F5:F7)</f>
        <v>93272000</v>
      </c>
      <c r="G8" s="193">
        <f>SUM(G5:G7)</f>
        <v>1</v>
      </c>
    </row>
    <row r="9" spans="1:7" x14ac:dyDescent="0.25">
      <c r="D9" s="192">
        <f>+D5+D6+D7</f>
        <v>6990000</v>
      </c>
    </row>
    <row r="10" spans="1:7" x14ac:dyDescent="0.25">
      <c r="D10" s="192">
        <f>+D8-D9</f>
        <v>0</v>
      </c>
    </row>
    <row r="11" spans="1:7" x14ac:dyDescent="0.25">
      <c r="C11" s="196"/>
    </row>
    <row r="14" spans="1:7" x14ac:dyDescent="0.25">
      <c r="C14" s="185" t="s">
        <v>224</v>
      </c>
    </row>
    <row r="16" spans="1:7" x14ac:dyDescent="0.25">
      <c r="C16" s="196" t="s">
        <v>225</v>
      </c>
    </row>
  </sheetData>
  <mergeCells count="10">
    <mergeCell ref="A1:A3"/>
    <mergeCell ref="B1:C1"/>
    <mergeCell ref="D1:E1"/>
    <mergeCell ref="F1:G1"/>
    <mergeCell ref="B2:C2"/>
    <mergeCell ref="D2:E2"/>
    <mergeCell ref="F2:G2"/>
    <mergeCell ref="B3:C3"/>
    <mergeCell ref="D3:E3"/>
    <mergeCell ref="F3:G3"/>
  </mergeCells>
  <hyperlinks>
    <hyperlink ref="C16" r:id="rId1" xr:uid="{ACF3695B-BF36-413F-996D-BE2022726BD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19" zoomScale="80" zoomScaleNormal="80" workbookViewId="0">
      <selection activeCell="Q19" sqref="Q19"/>
    </sheetView>
  </sheetViews>
  <sheetFormatPr baseColWidth="10"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6</vt:i4>
      </vt:variant>
    </vt:vector>
  </HeadingPairs>
  <TitlesOfParts>
    <vt:vector size="11" baseType="lpstr">
      <vt:lpstr>INTERESES</vt:lpstr>
      <vt:lpstr>sancion</vt:lpstr>
      <vt:lpstr>formulario 490</vt:lpstr>
      <vt:lpstr>imputacion pago</vt:lpstr>
      <vt:lpstr>circular 03-mar2016</vt:lpstr>
      <vt:lpstr>'formulario 490'!Área_de_impresión</vt:lpstr>
      <vt:lpstr>INTERESES!Área_de_impresión</vt:lpstr>
      <vt:lpstr>concepto</vt:lpstr>
      <vt:lpstr>'formulario 490'!imp.iva</vt:lpstr>
      <vt:lpstr>'formulario 490'!imprime.iva</vt:lpstr>
      <vt:lpstr>'formulario 490'!resumenICA</vt:lpstr>
    </vt:vector>
  </TitlesOfParts>
  <Company>Esbucol Ltda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Doe</dc:creator>
  <cp:lastModifiedBy>Douglas</cp:lastModifiedBy>
  <cp:lastPrinted>2015-05-29T03:54:02Z</cp:lastPrinted>
  <dcterms:created xsi:type="dcterms:W3CDTF">2008-08-22T16:49:55Z</dcterms:created>
  <dcterms:modified xsi:type="dcterms:W3CDTF">2021-11-04T22:01:53Z</dcterms:modified>
</cp:coreProperties>
</file>